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001"/>
  <workbookPr codeName="ThisWorkbook" defaultThemeVersion="124226"/>
  <mc:AlternateContent xmlns:mc="http://schemas.openxmlformats.org/markup-compatibility/2006">
    <mc:Choice Requires="x15">
      <x15ac:absPath xmlns:x15ac="http://schemas.microsoft.com/office/spreadsheetml/2010/11/ac" url="\\192.168.5.101\datos\3. ANI\3. CONSORCIO EPSILON 4G\AVANCES SEMANALES\2020\GERENCIAL No. 248\"/>
    </mc:Choice>
  </mc:AlternateContent>
  <xr:revisionPtr revIDLastSave="0" documentId="13_ncr:1_{90A1D940-439A-4AA3-8697-2AFC871365CF}" xr6:coauthVersionLast="45" xr6:coauthVersionMax="45" xr10:uidLastSave="{00000000-0000-0000-0000-000000000000}"/>
  <bookViews>
    <workbookView xWindow="-120" yWindow="-120" windowWidth="29040" windowHeight="15840" tabRatio="842" activeTab="2" xr2:uid="{00000000-000D-0000-FFFF-FFFF00000000}"/>
  </bookViews>
  <sheets>
    <sheet name="Formato" sheetId="316" r:id="rId1"/>
    <sheet name="Predial" sheetId="801" r:id="rId2"/>
    <sheet name="Financiero" sheetId="640" r:id="rId3"/>
    <sheet name="Registro fotográfico social" sheetId="802" r:id="rId4"/>
    <sheet name="Registro fotográfico redes" sheetId="703" r:id="rId5"/>
    <sheet name="Registro fotográfico técnico" sheetId="797" r:id="rId6"/>
    <sheet name="Registro fotográfico túnel" sheetId="800" r:id="rId7"/>
    <sheet name="Registro fotográfico puentes" sheetId="799" r:id="rId8"/>
    <sheet name="Registro fotográfico OyM" sheetId="798" r:id="rId9"/>
    <sheet name="Reg fotográfico ambiental UF1y3" sheetId="803" r:id="rId10"/>
    <sheet name="Reg fotográfico ambiental UF2,1" sheetId="804" r:id="rId11"/>
  </sheets>
  <externalReferences>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s>
  <definedNames>
    <definedName name="\0" localSheetId="9">#REF!</definedName>
    <definedName name="\0" localSheetId="10">#REF!</definedName>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9">#REF!</definedName>
    <definedName name="\d" localSheetId="8">#REF!</definedName>
    <definedName name="\d" localSheetId="4">#REF!</definedName>
    <definedName name="\d" localSheetId="5">#REF!</definedName>
    <definedName name="\d" localSheetId="6">#REF!</definedName>
    <definedName name="\d">#REF!</definedName>
    <definedName name="\g" localSheetId="9">#REF!</definedName>
    <definedName name="\g" localSheetId="8">#REF!</definedName>
    <definedName name="\g" localSheetId="4">#REF!</definedName>
    <definedName name="\g" localSheetId="5">#REF!</definedName>
    <definedName name="\g" localSheetId="6">#REF!</definedName>
    <definedName name="\g">#REF!</definedName>
    <definedName name="\m" localSheetId="9">#REF!</definedName>
    <definedName name="\m" localSheetId="4">#REF!</definedName>
    <definedName name="\m" localSheetId="5">#REF!</definedName>
    <definedName name="\m">#REF!</definedName>
    <definedName name="\n" localSheetId="9">#REF!</definedName>
    <definedName name="\n" localSheetId="4">#REF!</definedName>
    <definedName name="\n" localSheetId="5">#REF!</definedName>
    <definedName name="\n">#REF!</definedName>
    <definedName name="\p" localSheetId="9">#REF!</definedName>
    <definedName name="\p" localSheetId="4">#REF!</definedName>
    <definedName name="\p" localSheetId="5">#REF!</definedName>
    <definedName name="\p">#REF!</definedName>
    <definedName name="\w" localSheetId="9">#REF!</definedName>
    <definedName name="\w" localSheetId="4">#REF!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[1]DATOS!$I:$I</definedName>
    <definedName name="____________________________gol2" localSheetId="10">[1]DATOS!$I:$I</definedName>
    <definedName name="____________________________gol2" localSheetId="8">[1]DATOS!$I:$I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[1]DATOS!$M:$M</definedName>
    <definedName name="____________________________gol3" localSheetId="10">[1]DATOS!$M:$M</definedName>
    <definedName name="____________________________gol3" localSheetId="8">[1]DATOS!$M:$M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[1]DATOS!$G:$G</definedName>
    <definedName name="____________________________pes1" localSheetId="10">[1]DATOS!$G:$G</definedName>
    <definedName name="____________________________pes1" localSheetId="8">[1]DATOS!$G:$G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[1]DATOS!$V:$V</definedName>
    <definedName name="____________________________pes10" localSheetId="10">[1]DATOS!$V:$V</definedName>
    <definedName name="____________________________pes10" localSheetId="8">[1]DATOS!$V:$V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[1]DATOS!$H:$H</definedName>
    <definedName name="____________________________pes2" localSheetId="10">[1]DATOS!$H:$H</definedName>
    <definedName name="____________________________pes2" localSheetId="8">[1]DATOS!$H:$H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[1]DATOS!$K:$K</definedName>
    <definedName name="____________________________pes3" localSheetId="10">[1]DATOS!$K:$K</definedName>
    <definedName name="____________________________pes3" localSheetId="8">[1]DATOS!$K:$K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[1]DATOS!$L:$L</definedName>
    <definedName name="____________________________pes4" localSheetId="10">[1]DATOS!$L:$L</definedName>
    <definedName name="____________________________pes4" localSheetId="8">[1]DATOS!$L:$L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[1]DATOS!$O:$O</definedName>
    <definedName name="____________________________pes5" localSheetId="10">[1]DATOS!$O:$O</definedName>
    <definedName name="____________________________pes5" localSheetId="8">[1]DATOS!$O:$O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[1]DATOS!$P:$P</definedName>
    <definedName name="____________________________pes6" localSheetId="10">[1]DATOS!$P:$P</definedName>
    <definedName name="____________________________pes6" localSheetId="8">[1]DATOS!$P:$P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[1]DATOS!$R:$R</definedName>
    <definedName name="____________________________pes7" localSheetId="10">[1]DATOS!$R:$R</definedName>
    <definedName name="____________________________pes7" localSheetId="8">[1]DATOS!$R:$R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[1]DATOS!$S:$S</definedName>
    <definedName name="____________________________pes8" localSheetId="10">[1]DATOS!$S:$S</definedName>
    <definedName name="____________________________pes8" localSheetId="8">[1]DATOS!$S:$S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[1]DATOS!$U:$U</definedName>
    <definedName name="____________________________pes9" localSheetId="10">[1]DATOS!$U:$U</definedName>
    <definedName name="____________________________pes9" localSheetId="8">[1]DATOS!$U:$U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[1]DATOS!$I:$I</definedName>
    <definedName name="___________________________gol2" localSheetId="10">[1]DATOS!$I:$I</definedName>
    <definedName name="___________________________gol2" localSheetId="8">[1]DATOS!$I:$I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[1]DATOS!$M:$M</definedName>
    <definedName name="___________________________gol3" localSheetId="10">[1]DATOS!$M:$M</definedName>
    <definedName name="___________________________gol3" localSheetId="8">[1]DATOS!$M:$M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[1]DATOS!$G:$G</definedName>
    <definedName name="___________________________pes1" localSheetId="10">[1]DATOS!$G:$G</definedName>
    <definedName name="___________________________pes1" localSheetId="8">[1]DATOS!$G:$G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[1]DATOS!$V:$V</definedName>
    <definedName name="___________________________pes10" localSheetId="10">[1]DATOS!$V:$V</definedName>
    <definedName name="___________________________pes10" localSheetId="8">[1]DATOS!$V:$V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[1]DATOS!$H:$H</definedName>
    <definedName name="___________________________pes2" localSheetId="10">[1]DATOS!$H:$H</definedName>
    <definedName name="___________________________pes2" localSheetId="8">[1]DATOS!$H:$H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[1]DATOS!$K:$K</definedName>
    <definedName name="___________________________pes3" localSheetId="10">[1]DATOS!$K:$K</definedName>
    <definedName name="___________________________pes3" localSheetId="8">[1]DATOS!$K:$K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[1]DATOS!$L:$L</definedName>
    <definedName name="___________________________pes4" localSheetId="10">[1]DATOS!$L:$L</definedName>
    <definedName name="___________________________pes4" localSheetId="8">[1]DATOS!$L:$L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[1]DATOS!$O:$O</definedName>
    <definedName name="___________________________pes5" localSheetId="10">[1]DATOS!$O:$O</definedName>
    <definedName name="___________________________pes5" localSheetId="8">[1]DATOS!$O:$O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[1]DATOS!$P:$P</definedName>
    <definedName name="___________________________pes6" localSheetId="10">[1]DATOS!$P:$P</definedName>
    <definedName name="___________________________pes6" localSheetId="8">[1]DATOS!$P:$P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[1]DATOS!$R:$R</definedName>
    <definedName name="___________________________pes7" localSheetId="10">[1]DATOS!$R:$R</definedName>
    <definedName name="___________________________pes7" localSheetId="8">[1]DATOS!$R:$R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[1]DATOS!$S:$S</definedName>
    <definedName name="___________________________pes8" localSheetId="10">[1]DATOS!$S:$S</definedName>
    <definedName name="___________________________pes8" localSheetId="8">[1]DATOS!$S:$S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[1]DATOS!$U:$U</definedName>
    <definedName name="___________________________pes9" localSheetId="10">[1]DATOS!$U:$U</definedName>
    <definedName name="___________________________pes9" localSheetId="8">[1]DATOS!$U:$U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[1]DATOS!$I:$I</definedName>
    <definedName name="__________________________gol2" localSheetId="10">[1]DATOS!$I:$I</definedName>
    <definedName name="__________________________gol2" localSheetId="8">[1]DATOS!$I:$I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[1]DATOS!$M:$M</definedName>
    <definedName name="__________________________gol3" localSheetId="10">[1]DATOS!$M:$M</definedName>
    <definedName name="__________________________gol3" localSheetId="8">[1]DATOS!$M:$M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[1]DATOS!$G:$G</definedName>
    <definedName name="__________________________pes1" localSheetId="10">[1]DATOS!$G:$G</definedName>
    <definedName name="__________________________pes1" localSheetId="8">[1]DATOS!$G:$G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[1]DATOS!$V:$V</definedName>
    <definedName name="__________________________pes10" localSheetId="10">[1]DATOS!$V:$V</definedName>
    <definedName name="__________________________pes10" localSheetId="8">[1]DATOS!$V:$V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[1]DATOS!$H:$H</definedName>
    <definedName name="__________________________pes2" localSheetId="10">[1]DATOS!$H:$H</definedName>
    <definedName name="__________________________pes2" localSheetId="8">[1]DATOS!$H:$H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[1]DATOS!$K:$K</definedName>
    <definedName name="__________________________pes3" localSheetId="10">[1]DATOS!$K:$K</definedName>
    <definedName name="__________________________pes3" localSheetId="8">[1]DATOS!$K:$K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[1]DATOS!$L:$L</definedName>
    <definedName name="__________________________pes4" localSheetId="10">[1]DATOS!$L:$L</definedName>
    <definedName name="__________________________pes4" localSheetId="8">[1]DATOS!$L:$L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[1]DATOS!$O:$O</definedName>
    <definedName name="__________________________pes5" localSheetId="10">[1]DATOS!$O:$O</definedName>
    <definedName name="__________________________pes5" localSheetId="8">[1]DATOS!$O:$O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[1]DATOS!$P:$P</definedName>
    <definedName name="__________________________pes6" localSheetId="10">[1]DATOS!$P:$P</definedName>
    <definedName name="__________________________pes6" localSheetId="8">[1]DATOS!$P:$P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[1]DATOS!$R:$R</definedName>
    <definedName name="__________________________pes7" localSheetId="10">[1]DATOS!$R:$R</definedName>
    <definedName name="__________________________pes7" localSheetId="8">[1]DATOS!$R:$R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[1]DATOS!$S:$S</definedName>
    <definedName name="__________________________pes8" localSheetId="10">[1]DATOS!$S:$S</definedName>
    <definedName name="__________________________pes8" localSheetId="8">[1]DATOS!$S:$S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[1]DATOS!$U:$U</definedName>
    <definedName name="__________________________pes9" localSheetId="10">[1]DATOS!$U:$U</definedName>
    <definedName name="__________________________pes9" localSheetId="8">[1]DATOS!$U:$U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[1]DATOS!$I:$I</definedName>
    <definedName name="_________________________gol2" localSheetId="10">[1]DATOS!$I:$I</definedName>
    <definedName name="_________________________gol2" localSheetId="8">[1]DATOS!$I:$I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[1]DATOS!$M:$M</definedName>
    <definedName name="_________________________gol3" localSheetId="10">[1]DATOS!$M:$M</definedName>
    <definedName name="_________________________gol3" localSheetId="8">[1]DATOS!$M:$M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[1]DATOS!$G:$G</definedName>
    <definedName name="_________________________pes1" localSheetId="10">[1]DATOS!$G:$G</definedName>
    <definedName name="_________________________pes1" localSheetId="8">[1]DATOS!$G:$G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[1]DATOS!$V:$V</definedName>
    <definedName name="_________________________pes10" localSheetId="10">[1]DATOS!$V:$V</definedName>
    <definedName name="_________________________pes10" localSheetId="8">[1]DATOS!$V:$V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[1]DATOS!$H:$H</definedName>
    <definedName name="_________________________pes2" localSheetId="10">[1]DATOS!$H:$H</definedName>
    <definedName name="_________________________pes2" localSheetId="8">[1]DATOS!$H:$H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[1]DATOS!$K:$K</definedName>
    <definedName name="_________________________pes3" localSheetId="10">[1]DATOS!$K:$K</definedName>
    <definedName name="_________________________pes3" localSheetId="8">[1]DATOS!$K:$K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[1]DATOS!$L:$L</definedName>
    <definedName name="_________________________pes4" localSheetId="10">[1]DATOS!$L:$L</definedName>
    <definedName name="_________________________pes4" localSheetId="8">[1]DATOS!$L:$L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[1]DATOS!$O:$O</definedName>
    <definedName name="_________________________pes5" localSheetId="10">[1]DATOS!$O:$O</definedName>
    <definedName name="_________________________pes5" localSheetId="8">[1]DATOS!$O:$O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[1]DATOS!$P:$P</definedName>
    <definedName name="_________________________pes6" localSheetId="10">[1]DATOS!$P:$P</definedName>
    <definedName name="_________________________pes6" localSheetId="8">[1]DATOS!$P:$P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[1]DATOS!$R:$R</definedName>
    <definedName name="_________________________pes7" localSheetId="10">[1]DATOS!$R:$R</definedName>
    <definedName name="_________________________pes7" localSheetId="8">[1]DATOS!$R:$R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[1]DATOS!$S:$S</definedName>
    <definedName name="_________________________pes8" localSheetId="10">[1]DATOS!$S:$S</definedName>
    <definedName name="_________________________pes8" localSheetId="8">[1]DATOS!$S:$S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[1]DATOS!$U:$U</definedName>
    <definedName name="_________________________pes9" localSheetId="10">[1]DATOS!$U:$U</definedName>
    <definedName name="_________________________pes9" localSheetId="8">[1]DATOS!$U:$U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[1]DATOS!$I:$I</definedName>
    <definedName name="________________________gol2" localSheetId="10">[1]DATOS!$I:$I</definedName>
    <definedName name="________________________gol2" localSheetId="8">[1]DATOS!$I:$I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[1]DATOS!$M:$M</definedName>
    <definedName name="________________________gol3" localSheetId="10">[1]DATOS!$M:$M</definedName>
    <definedName name="________________________gol3" localSheetId="8">[1]DATOS!$M:$M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[1]DATOS!$G:$G</definedName>
    <definedName name="________________________pes1" localSheetId="10">[1]DATOS!$G:$G</definedName>
    <definedName name="________________________pes1" localSheetId="8">[1]DATOS!$G:$G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[1]DATOS!$V:$V</definedName>
    <definedName name="________________________pes10" localSheetId="10">[1]DATOS!$V:$V</definedName>
    <definedName name="________________________pes10" localSheetId="8">[1]DATOS!$V:$V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[1]DATOS!$H:$H</definedName>
    <definedName name="________________________pes2" localSheetId="10">[1]DATOS!$H:$H</definedName>
    <definedName name="________________________pes2" localSheetId="8">[1]DATOS!$H:$H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[1]DATOS!$K:$K</definedName>
    <definedName name="________________________pes3" localSheetId="10">[1]DATOS!$K:$K</definedName>
    <definedName name="________________________pes3" localSheetId="8">[1]DATOS!$K:$K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[1]DATOS!$L:$L</definedName>
    <definedName name="________________________pes4" localSheetId="10">[1]DATOS!$L:$L</definedName>
    <definedName name="________________________pes4" localSheetId="8">[1]DATOS!$L:$L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[1]DATOS!$O:$O</definedName>
    <definedName name="________________________pes5" localSheetId="10">[1]DATOS!$O:$O</definedName>
    <definedName name="________________________pes5" localSheetId="8">[1]DATOS!$O:$O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[1]DATOS!$P:$P</definedName>
    <definedName name="________________________pes6" localSheetId="10">[1]DATOS!$P:$P</definedName>
    <definedName name="________________________pes6" localSheetId="8">[1]DATOS!$P:$P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[1]DATOS!$R:$R</definedName>
    <definedName name="________________________pes7" localSheetId="10">[1]DATOS!$R:$R</definedName>
    <definedName name="________________________pes7" localSheetId="8">[1]DATOS!$R:$R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[1]DATOS!$S:$S</definedName>
    <definedName name="________________________pes8" localSheetId="10">[1]DATOS!$S:$S</definedName>
    <definedName name="________________________pes8" localSheetId="8">[1]DATOS!$S:$S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[1]DATOS!$U:$U</definedName>
    <definedName name="________________________pes9" localSheetId="10">[1]DATOS!$U:$U</definedName>
    <definedName name="________________________pes9" localSheetId="8">[1]DATOS!$U:$U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[1]DATOS!$I:$I</definedName>
    <definedName name="_______________________gol2" localSheetId="10">[1]DATOS!$I:$I</definedName>
    <definedName name="_______________________gol2" localSheetId="8">[1]DATOS!$I:$I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[1]DATOS!$M:$M</definedName>
    <definedName name="_______________________gol3" localSheetId="10">[1]DATOS!$M:$M</definedName>
    <definedName name="_______________________gol3" localSheetId="8">[1]DATOS!$M:$M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[1]DATOS!$G:$G</definedName>
    <definedName name="_______________________pes1" localSheetId="10">[1]DATOS!$G:$G</definedName>
    <definedName name="_______________________pes1" localSheetId="8">[1]DATOS!$G:$G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[1]DATOS!$V:$V</definedName>
    <definedName name="_______________________pes10" localSheetId="10">[1]DATOS!$V:$V</definedName>
    <definedName name="_______________________pes10" localSheetId="8">[1]DATOS!$V:$V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[1]DATOS!$H:$H</definedName>
    <definedName name="_______________________pes2" localSheetId="10">[1]DATOS!$H:$H</definedName>
    <definedName name="_______________________pes2" localSheetId="8">[1]DATOS!$H:$H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[1]DATOS!$K:$K</definedName>
    <definedName name="_______________________pes3" localSheetId="10">[1]DATOS!$K:$K</definedName>
    <definedName name="_______________________pes3" localSheetId="8">[1]DATOS!$K:$K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[1]DATOS!$L:$L</definedName>
    <definedName name="_______________________pes4" localSheetId="10">[1]DATOS!$L:$L</definedName>
    <definedName name="_______________________pes4" localSheetId="8">[1]DATOS!$L:$L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[1]DATOS!$O:$O</definedName>
    <definedName name="_______________________pes5" localSheetId="10">[1]DATOS!$O:$O</definedName>
    <definedName name="_______________________pes5" localSheetId="8">[1]DATOS!$O:$O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[1]DATOS!$P:$P</definedName>
    <definedName name="_______________________pes6" localSheetId="10">[1]DATOS!$P:$P</definedName>
    <definedName name="_______________________pes6" localSheetId="8">[1]DATOS!$P:$P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[1]DATOS!$R:$R</definedName>
    <definedName name="_______________________pes7" localSheetId="10">[1]DATOS!$R:$R</definedName>
    <definedName name="_______________________pes7" localSheetId="8">[1]DATOS!$R:$R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[1]DATOS!$S:$S</definedName>
    <definedName name="_______________________pes8" localSheetId="10">[1]DATOS!$S:$S</definedName>
    <definedName name="_______________________pes8" localSheetId="8">[1]DATOS!$S:$S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[1]DATOS!$U:$U</definedName>
    <definedName name="_______________________pes9" localSheetId="10">[1]DATOS!$U:$U</definedName>
    <definedName name="_______________________pes9" localSheetId="8">[1]DATOS!$U:$U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[1]DATOS!$I:$I</definedName>
    <definedName name="______________________gol2" localSheetId="10">[1]DATOS!$I:$I</definedName>
    <definedName name="______________________gol2" localSheetId="8">[1]DATOS!$I:$I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[1]DATOS!$M:$M</definedName>
    <definedName name="______________________gol3" localSheetId="10">[1]DATOS!$M:$M</definedName>
    <definedName name="______________________gol3" localSheetId="8">[1]DATOS!$M:$M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[1]DATOS!$G:$G</definedName>
    <definedName name="______________________pes1" localSheetId="10">[1]DATOS!$G:$G</definedName>
    <definedName name="______________________pes1" localSheetId="8">[1]DATOS!$G:$G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[1]DATOS!$V:$V</definedName>
    <definedName name="______________________pes10" localSheetId="10">[1]DATOS!$V:$V</definedName>
    <definedName name="______________________pes10" localSheetId="8">[1]DATOS!$V:$V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[1]DATOS!$H:$H</definedName>
    <definedName name="______________________pes2" localSheetId="10">[1]DATOS!$H:$H</definedName>
    <definedName name="______________________pes2" localSheetId="8">[1]DATOS!$H:$H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[1]DATOS!$K:$K</definedName>
    <definedName name="______________________pes3" localSheetId="10">[1]DATOS!$K:$K</definedName>
    <definedName name="______________________pes3" localSheetId="8">[1]DATOS!$K:$K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[1]DATOS!$L:$L</definedName>
    <definedName name="______________________pes4" localSheetId="10">[1]DATOS!$L:$L</definedName>
    <definedName name="______________________pes4" localSheetId="8">[1]DATOS!$L:$L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[1]DATOS!$O:$O</definedName>
    <definedName name="______________________pes5" localSheetId="10">[1]DATOS!$O:$O</definedName>
    <definedName name="______________________pes5" localSheetId="8">[1]DATOS!$O:$O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[1]DATOS!$P:$P</definedName>
    <definedName name="______________________pes6" localSheetId="10">[1]DATOS!$P:$P</definedName>
    <definedName name="______________________pes6" localSheetId="8">[1]DATOS!$P:$P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[1]DATOS!$R:$R</definedName>
    <definedName name="______________________pes7" localSheetId="10">[1]DATOS!$R:$R</definedName>
    <definedName name="______________________pes7" localSheetId="8">[1]DATOS!$R:$R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[1]DATOS!$S:$S</definedName>
    <definedName name="______________________pes8" localSheetId="10">[1]DATOS!$S:$S</definedName>
    <definedName name="______________________pes8" localSheetId="8">[1]DATOS!$S:$S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[1]DATOS!$U:$U</definedName>
    <definedName name="______________________pes9" localSheetId="10">[1]DATOS!$U:$U</definedName>
    <definedName name="______________________pes9" localSheetId="8">[1]DATOS!$U:$U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[1]DATOS!$I:$I</definedName>
    <definedName name="_____________________gol2" localSheetId="10">[1]DATOS!$I:$I</definedName>
    <definedName name="_____________________gol2" localSheetId="8">[1]DATOS!$I:$I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[1]DATOS!$M:$M</definedName>
    <definedName name="_____________________gol3" localSheetId="10">[1]DATOS!$M:$M</definedName>
    <definedName name="_____________________gol3" localSheetId="8">[1]DATOS!$M:$M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[1]DATOS!$G:$G</definedName>
    <definedName name="_____________________pes1" localSheetId="10">[1]DATOS!$G:$G</definedName>
    <definedName name="_____________________pes1" localSheetId="8">[1]DATOS!$G:$G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[1]DATOS!$V:$V</definedName>
    <definedName name="_____________________pes10" localSheetId="10">[1]DATOS!$V:$V</definedName>
    <definedName name="_____________________pes10" localSheetId="8">[1]DATOS!$V:$V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[1]DATOS!$H:$H</definedName>
    <definedName name="_____________________pes2" localSheetId="10">[1]DATOS!$H:$H</definedName>
    <definedName name="_____________________pes2" localSheetId="8">[1]DATOS!$H:$H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[1]DATOS!$K:$K</definedName>
    <definedName name="_____________________pes3" localSheetId="10">[1]DATOS!$K:$K</definedName>
    <definedName name="_____________________pes3" localSheetId="8">[1]DATOS!$K:$K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[1]DATOS!$L:$L</definedName>
    <definedName name="_____________________pes4" localSheetId="10">[1]DATOS!$L:$L</definedName>
    <definedName name="_____________________pes4" localSheetId="8">[1]DATOS!$L:$L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[1]DATOS!$O:$O</definedName>
    <definedName name="_____________________pes5" localSheetId="10">[1]DATOS!$O:$O</definedName>
    <definedName name="_____________________pes5" localSheetId="8">[1]DATOS!$O:$O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[1]DATOS!$P:$P</definedName>
    <definedName name="_____________________pes6" localSheetId="10">[1]DATOS!$P:$P</definedName>
    <definedName name="_____________________pes6" localSheetId="8">[1]DATOS!$P:$P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[1]DATOS!$R:$R</definedName>
    <definedName name="_____________________pes7" localSheetId="10">[1]DATOS!$R:$R</definedName>
    <definedName name="_____________________pes7" localSheetId="8">[1]DATOS!$R:$R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[1]DATOS!$S:$S</definedName>
    <definedName name="_____________________pes8" localSheetId="10">[1]DATOS!$S:$S</definedName>
    <definedName name="_____________________pes8" localSheetId="8">[1]DATOS!$S:$S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[1]DATOS!$U:$U</definedName>
    <definedName name="_____________________pes9" localSheetId="10">[1]DATOS!$U:$U</definedName>
    <definedName name="_____________________pes9" localSheetId="8">[1]DATOS!$U:$U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[1]DATOS!$I:$I</definedName>
    <definedName name="____________________gol2" localSheetId="10">[1]DATOS!$I:$I</definedName>
    <definedName name="____________________gol2" localSheetId="8">[1]DATOS!$I:$I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[1]DATOS!$M:$M</definedName>
    <definedName name="____________________gol3" localSheetId="10">[1]DATOS!$M:$M</definedName>
    <definedName name="____________________gol3" localSheetId="8">[1]DATOS!$M:$M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[1]DATOS!$G:$G</definedName>
    <definedName name="____________________pes1" localSheetId="10">[1]DATOS!$G:$G</definedName>
    <definedName name="____________________pes1" localSheetId="8">[1]DATOS!$G:$G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[1]DATOS!$V:$V</definedName>
    <definedName name="____________________pes10" localSheetId="10">[1]DATOS!$V:$V</definedName>
    <definedName name="____________________pes10" localSheetId="8">[1]DATOS!$V:$V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[1]DATOS!$H:$H</definedName>
    <definedName name="____________________pes2" localSheetId="10">[1]DATOS!$H:$H</definedName>
    <definedName name="____________________pes2" localSheetId="8">[1]DATOS!$H:$H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[1]DATOS!$K:$K</definedName>
    <definedName name="____________________pes3" localSheetId="10">[1]DATOS!$K:$K</definedName>
    <definedName name="____________________pes3" localSheetId="8">[1]DATOS!$K:$K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[1]DATOS!$L:$L</definedName>
    <definedName name="____________________pes4" localSheetId="10">[1]DATOS!$L:$L</definedName>
    <definedName name="____________________pes4" localSheetId="8">[1]DATOS!$L:$L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[1]DATOS!$O:$O</definedName>
    <definedName name="____________________pes5" localSheetId="10">[1]DATOS!$O:$O</definedName>
    <definedName name="____________________pes5" localSheetId="8">[1]DATOS!$O:$O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[1]DATOS!$P:$P</definedName>
    <definedName name="____________________pes6" localSheetId="10">[1]DATOS!$P:$P</definedName>
    <definedName name="____________________pes6" localSheetId="8">[1]DATOS!$P:$P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[1]DATOS!$R:$R</definedName>
    <definedName name="____________________pes7" localSheetId="10">[1]DATOS!$R:$R</definedName>
    <definedName name="____________________pes7" localSheetId="8">[1]DATOS!$R:$R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[1]DATOS!$S:$S</definedName>
    <definedName name="____________________pes8" localSheetId="10">[1]DATOS!$S:$S</definedName>
    <definedName name="____________________pes8" localSheetId="8">[1]DATOS!$S:$S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[1]DATOS!$U:$U</definedName>
    <definedName name="____________________pes9" localSheetId="10">[1]DATOS!$U:$U</definedName>
    <definedName name="____________________pes9" localSheetId="8">[1]DATOS!$U:$U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[1]DATOS!$I:$I</definedName>
    <definedName name="___________________gol2" localSheetId="10">[1]DATOS!$I:$I</definedName>
    <definedName name="___________________gol2" localSheetId="8">[1]DATOS!$I:$I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[1]DATOS!$M:$M</definedName>
    <definedName name="___________________gol3" localSheetId="10">[1]DATOS!$M:$M</definedName>
    <definedName name="___________________gol3" localSheetId="8">[1]DATOS!$M:$M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[1]DATOS!$G:$G</definedName>
    <definedName name="___________________pes1" localSheetId="10">[1]DATOS!$G:$G</definedName>
    <definedName name="___________________pes1" localSheetId="8">[1]DATOS!$G:$G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[1]DATOS!$V:$V</definedName>
    <definedName name="___________________pes10" localSheetId="10">[1]DATOS!$V:$V</definedName>
    <definedName name="___________________pes10" localSheetId="8">[1]DATOS!$V:$V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[1]DATOS!$H:$H</definedName>
    <definedName name="___________________pes2" localSheetId="10">[1]DATOS!$H:$H</definedName>
    <definedName name="___________________pes2" localSheetId="8">[1]DATOS!$H:$H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[1]DATOS!$K:$K</definedName>
    <definedName name="___________________pes3" localSheetId="10">[1]DATOS!$K:$K</definedName>
    <definedName name="___________________pes3" localSheetId="8">[1]DATOS!$K:$K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[1]DATOS!$L:$L</definedName>
    <definedName name="___________________pes4" localSheetId="10">[1]DATOS!$L:$L</definedName>
    <definedName name="___________________pes4" localSheetId="8">[1]DATOS!$L:$L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[1]DATOS!$O:$O</definedName>
    <definedName name="___________________pes5" localSheetId="10">[1]DATOS!$O:$O</definedName>
    <definedName name="___________________pes5" localSheetId="8">[1]DATOS!$O:$O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[1]DATOS!$P:$P</definedName>
    <definedName name="___________________pes6" localSheetId="10">[1]DATOS!$P:$P</definedName>
    <definedName name="___________________pes6" localSheetId="8">[1]DATOS!$P:$P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[1]DATOS!$R:$R</definedName>
    <definedName name="___________________pes7" localSheetId="10">[1]DATOS!$R:$R</definedName>
    <definedName name="___________________pes7" localSheetId="8">[1]DATOS!$R:$R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[1]DATOS!$S:$S</definedName>
    <definedName name="___________________pes8" localSheetId="10">[1]DATOS!$S:$S</definedName>
    <definedName name="___________________pes8" localSheetId="8">[1]DATOS!$S:$S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[1]DATOS!$U:$U</definedName>
    <definedName name="___________________pes9" localSheetId="10">[1]DATOS!$U:$U</definedName>
    <definedName name="___________________pes9" localSheetId="8">[1]DATOS!$U:$U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9">#REF!</definedName>
    <definedName name="_____________K1" localSheetId="10">#REF!</definedName>
    <definedName name="_____________K1" localSheetId="8">#REF!</definedName>
    <definedName name="_____________K1" localSheetId="4">#REF!</definedName>
    <definedName name="_____________K1">#REF!</definedName>
    <definedName name="_____________L1" localSheetId="9">#REF!</definedName>
    <definedName name="_____________L1" localSheetId="8">#REF!</definedName>
    <definedName name="_____________L1" localSheetId="4">#REF!</definedName>
    <definedName name="_____________L1">#REF!</definedName>
    <definedName name="_____________L2" localSheetId="9">#REF!</definedName>
    <definedName name="_____________L2" localSheetId="8">#REF!</definedName>
    <definedName name="_____________L2" localSheetId="4">#REF!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9">#REF!</definedName>
    <definedName name="____________K1" localSheetId="10">#REF!</definedName>
    <definedName name="____________K1" localSheetId="8">#REF!</definedName>
    <definedName name="____________K1" localSheetId="4">#REF!</definedName>
    <definedName name="____________K1">#REF!</definedName>
    <definedName name="____________L1" localSheetId="9">#REF!</definedName>
    <definedName name="____________L1" localSheetId="8">#REF!</definedName>
    <definedName name="____________L1" localSheetId="4">#REF!</definedName>
    <definedName name="____________L1">#REF!</definedName>
    <definedName name="____________L2" localSheetId="9">#REF!</definedName>
    <definedName name="____________L2" localSheetId="8">#REF!</definedName>
    <definedName name="____________L2" localSheetId="4">#REF!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9">#REF!</definedName>
    <definedName name="___________a03" localSheetId="10">#REF!</definedName>
    <definedName name="___________a03" localSheetId="8">#REF!</definedName>
    <definedName name="___________a03" localSheetId="4">#REF!</definedName>
    <definedName name="___________a03">#REF!</definedName>
    <definedName name="___________A1" localSheetId="9">#REF!</definedName>
    <definedName name="___________A1" localSheetId="8">#REF!</definedName>
    <definedName name="___________A1" localSheetId="4">#REF!</definedName>
    <definedName name="___________A1">#REF!</definedName>
    <definedName name="___________A25" localSheetId="9">#REF!</definedName>
    <definedName name="___________A25" localSheetId="8">#REF!</definedName>
    <definedName name="___________A25" localSheetId="4">#REF!</definedName>
    <definedName name="___________A25">#REF!</definedName>
    <definedName name="___________CD1" localSheetId="9">#REF!</definedName>
    <definedName name="___________CD1" localSheetId="4">#REF!</definedName>
    <definedName name="___________CD1">#REF!</definedName>
    <definedName name="___________ddd1" localSheetId="9">#REF!</definedName>
    <definedName name="___________ddd1" localSheetId="4">#REF!</definedName>
    <definedName name="___________ddd1">#REF!</definedName>
    <definedName name="___________G2" localSheetId="9">#REF!</definedName>
    <definedName name="___________G2" localSheetId="4">#REF!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9">#REF!</definedName>
    <definedName name="___________JJ1" localSheetId="10">#REF!</definedName>
    <definedName name="___________JJ1" localSheetId="8">#REF!</definedName>
    <definedName name="___________JJ1" localSheetId="4">#REF!</definedName>
    <definedName name="___________JJ1">#REF!</definedName>
    <definedName name="___________K1" localSheetId="9">#REF!</definedName>
    <definedName name="___________K1" localSheetId="8">#REF!</definedName>
    <definedName name="___________K1" localSheetId="4">#REF!</definedName>
    <definedName name="___________K1">#REF!</definedName>
    <definedName name="___________L1" localSheetId="9">#REF!</definedName>
    <definedName name="___________L1" localSheetId="8">#REF!</definedName>
    <definedName name="___________L1" localSheetId="4">#REF!</definedName>
    <definedName name="___________L1">#REF!</definedName>
    <definedName name="___________L2" localSheetId="9">#REF!</definedName>
    <definedName name="___________L2" localSheetId="4">#REF!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9">#REF!</definedName>
    <definedName name="__________K1" localSheetId="10">#REF!</definedName>
    <definedName name="__________K1" localSheetId="8">#REF!</definedName>
    <definedName name="__________K1" localSheetId="4">#REF!</definedName>
    <definedName name="__________K1">#REF!</definedName>
    <definedName name="__________L1" localSheetId="9">#REF!</definedName>
    <definedName name="__________L1" localSheetId="8">#REF!</definedName>
    <definedName name="__________L1" localSheetId="4">#REF!</definedName>
    <definedName name="__________L1">#REF!</definedName>
    <definedName name="__________L2" localSheetId="9">#REF!</definedName>
    <definedName name="__________L2" localSheetId="8">#REF!</definedName>
    <definedName name="__________L2" localSheetId="4">#REF!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9">#REF!</definedName>
    <definedName name="_________a03" localSheetId="10">#REF!</definedName>
    <definedName name="_________a03" localSheetId="8">#REF!</definedName>
    <definedName name="_________a03" localSheetId="4">#REF!</definedName>
    <definedName name="_________a03">#REF!</definedName>
    <definedName name="_________A1" localSheetId="9">#REF!</definedName>
    <definedName name="_________A1" localSheetId="8">#REF!</definedName>
    <definedName name="_________A1" localSheetId="4">#REF!</definedName>
    <definedName name="_________A1">#REF!</definedName>
    <definedName name="_________A25" localSheetId="9">#REF!</definedName>
    <definedName name="_________A25" localSheetId="8">#REF!</definedName>
    <definedName name="_________A25" localSheetId="4">#REF!</definedName>
    <definedName name="_________A25">#REF!</definedName>
    <definedName name="_________CD1" localSheetId="9">#REF!</definedName>
    <definedName name="_________CD1" localSheetId="4">#REF!</definedName>
    <definedName name="_________CD1">#REF!</definedName>
    <definedName name="_________ddd1" localSheetId="9">#REF!</definedName>
    <definedName name="_________ddd1" localSheetId="4">#REF!</definedName>
    <definedName name="_________ddd1">#REF!</definedName>
    <definedName name="_________G2" localSheetId="9">#REF!</definedName>
    <definedName name="_________G2" localSheetId="4">#REF!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9">#REF!</definedName>
    <definedName name="_________JJ1" localSheetId="10">#REF!</definedName>
    <definedName name="_________JJ1" localSheetId="8">#REF!</definedName>
    <definedName name="_________JJ1" localSheetId="4">#REF!</definedName>
    <definedName name="_________JJ1">#REF!</definedName>
    <definedName name="_________K1" localSheetId="9">#REF!</definedName>
    <definedName name="_________K1" localSheetId="8">#REF!</definedName>
    <definedName name="_________K1" localSheetId="4">#REF!</definedName>
    <definedName name="_________K1">#REF!</definedName>
    <definedName name="_________L1" localSheetId="9">#REF!</definedName>
    <definedName name="_________L1" localSheetId="8">#REF!</definedName>
    <definedName name="_________L1" localSheetId="4">#REF!</definedName>
    <definedName name="_________L1">#REF!</definedName>
    <definedName name="_________L2" localSheetId="9">#REF!</definedName>
    <definedName name="_________L2" localSheetId="4">#REF!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9">#REF!</definedName>
    <definedName name="_________vz2" localSheetId="10">#REF!</definedName>
    <definedName name="_________vz2" localSheetId="8">#REF!</definedName>
    <definedName name="_________vz2" localSheetId="4">#REF!</definedName>
    <definedName name="_________vz2">#REF!</definedName>
    <definedName name="________a03" localSheetId="9">#REF!</definedName>
    <definedName name="________a03" localSheetId="8">#REF!</definedName>
    <definedName name="________a03" localSheetId="4">#REF!</definedName>
    <definedName name="________a03">#REF!</definedName>
    <definedName name="________A1" localSheetId="9">#REF!</definedName>
    <definedName name="________A1" localSheetId="8">#REF!</definedName>
    <definedName name="________A1" localSheetId="4">#REF!</definedName>
    <definedName name="________A1">#REF!</definedName>
    <definedName name="________A25" localSheetId="9">#REF!</definedName>
    <definedName name="________A25" localSheetId="4">#REF!</definedName>
    <definedName name="________A25">#REF!</definedName>
    <definedName name="________CD1" localSheetId="9">#REF!</definedName>
    <definedName name="________CD1" localSheetId="4">#REF!</definedName>
    <definedName name="________CD1">#REF!</definedName>
    <definedName name="________ddd1" localSheetId="9">#REF!</definedName>
    <definedName name="________ddd1" localSheetId="4">#REF!</definedName>
    <definedName name="________ddd1">#REF!</definedName>
    <definedName name="________G2" localSheetId="9">#REF!</definedName>
    <definedName name="________G2" localSheetId="4">#REF!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9">#REF!</definedName>
    <definedName name="________JJ1" localSheetId="10">#REF!</definedName>
    <definedName name="________JJ1" localSheetId="8">#REF!</definedName>
    <definedName name="________JJ1" localSheetId="4">#REF!</definedName>
    <definedName name="________JJ1">#REF!</definedName>
    <definedName name="________K1" localSheetId="9">#REF!</definedName>
    <definedName name="________K1" localSheetId="8">#REF!</definedName>
    <definedName name="________K1" localSheetId="4">#REF!</definedName>
    <definedName name="________K1">#REF!</definedName>
    <definedName name="________L1" localSheetId="9">#REF!</definedName>
    <definedName name="________L1" localSheetId="8">#REF!</definedName>
    <definedName name="________L1" localSheetId="4">#REF!</definedName>
    <definedName name="________L1">#REF!</definedName>
    <definedName name="________L2" localSheetId="9">#REF!</definedName>
    <definedName name="________L2" localSheetId="4">#REF!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9">#REF!</definedName>
    <definedName name="________vz2" localSheetId="10">#REF!</definedName>
    <definedName name="________vz2" localSheetId="8">#REF!</definedName>
    <definedName name="________vz2" localSheetId="4">#REF!</definedName>
    <definedName name="________vz2">#REF!</definedName>
    <definedName name="_______a03" localSheetId="9">#REF!</definedName>
    <definedName name="_______a03" localSheetId="8">#REF!</definedName>
    <definedName name="_______a03" localSheetId="4">#REF!</definedName>
    <definedName name="_______a03">#REF!</definedName>
    <definedName name="_______A1" localSheetId="9">#REF!</definedName>
    <definedName name="_______A1" localSheetId="8">#REF!</definedName>
    <definedName name="_______A1" localSheetId="4">#REF!</definedName>
    <definedName name="_______A1">#REF!</definedName>
    <definedName name="_______A25" localSheetId="9">#REF!</definedName>
    <definedName name="_______A25" localSheetId="4">#REF!</definedName>
    <definedName name="_______A25">#REF!</definedName>
    <definedName name="_______CD1" localSheetId="9">#REF!</definedName>
    <definedName name="_______CD1" localSheetId="4">#REF!</definedName>
    <definedName name="_______CD1">#REF!</definedName>
    <definedName name="_______ddd1" localSheetId="9">#REF!</definedName>
    <definedName name="_______ddd1" localSheetId="4">#REF!</definedName>
    <definedName name="_______ddd1">#REF!</definedName>
    <definedName name="_______G2" localSheetId="9">#REF!</definedName>
    <definedName name="_______G2" localSheetId="4">#REF!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9">#REF!</definedName>
    <definedName name="_______JJ1" localSheetId="10">#REF!</definedName>
    <definedName name="_______JJ1" localSheetId="8">#REF!</definedName>
    <definedName name="_______JJ1" localSheetId="4">#REF!</definedName>
    <definedName name="_______JJ1">#REF!</definedName>
    <definedName name="_______K1" localSheetId="9">#REF!</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9">#REF!</definedName>
    <definedName name="_______L1" localSheetId="8">#REF!</definedName>
    <definedName name="_______L1" localSheetId="4">#REF!</definedName>
    <definedName name="_______L1" localSheetId="5">#REF!</definedName>
    <definedName name="_______L1" localSheetId="6">#REF!</definedName>
    <definedName name="_______L1">#REF!</definedName>
    <definedName name="_______L2" localSheetId="9">#REF!</definedName>
    <definedName name="_______L2" localSheetId="8">#REF!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9">#REF!</definedName>
    <definedName name="_______vz2" localSheetId="10">#REF!</definedName>
    <definedName name="_______vz2" localSheetId="8">#REF!</definedName>
    <definedName name="_______vz2" localSheetId="4">#REF!</definedName>
    <definedName name="_______vz2">#REF!</definedName>
    <definedName name="______a03" localSheetId="9">#REF!</definedName>
    <definedName name="______a03" localSheetId="8">#REF!</definedName>
    <definedName name="______a03" localSheetId="4">#REF!</definedName>
    <definedName name="______a03">#REF!</definedName>
    <definedName name="______A1" localSheetId="9">#REF!</definedName>
    <definedName name="______A1" localSheetId="8">#REF!</definedName>
    <definedName name="______A1" localSheetId="4">#REF!</definedName>
    <definedName name="______A1">#REF!</definedName>
    <definedName name="______A25" localSheetId="9">#REF!</definedName>
    <definedName name="______A25" localSheetId="4">#REF!</definedName>
    <definedName name="______A25">#REF!</definedName>
    <definedName name="______CD1" localSheetId="9">#REF!</definedName>
    <definedName name="______CD1" localSheetId="4">#REF!</definedName>
    <definedName name="______CD1">#REF!</definedName>
    <definedName name="______ddd1" localSheetId="9">#REF!</definedName>
    <definedName name="______ddd1" localSheetId="4">#REF!</definedName>
    <definedName name="______ddd1">#REF!</definedName>
    <definedName name="______G2" localSheetId="9">#REF!</definedName>
    <definedName name="______G2" localSheetId="4">#REF!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9">#REF!</definedName>
    <definedName name="______JJ1" localSheetId="10">#REF!</definedName>
    <definedName name="______JJ1" localSheetId="8">#REF!</definedName>
    <definedName name="______JJ1" localSheetId="4">#REF!</definedName>
    <definedName name="______JJ1">#REF!</definedName>
    <definedName name="______K1" localSheetId="9">#REF!</definedName>
    <definedName name="______K1" localSheetId="8">#REF!</definedName>
    <definedName name="______K1" localSheetId="4">#REF!</definedName>
    <definedName name="______K1">#REF!</definedName>
    <definedName name="______L1" localSheetId="9">#REF!</definedName>
    <definedName name="______L1" localSheetId="8">#REF!</definedName>
    <definedName name="______L1" localSheetId="4">#REF!</definedName>
    <definedName name="______L1">#REF!</definedName>
    <definedName name="______L2" localSheetId="9">#REF!</definedName>
    <definedName name="______L2" localSheetId="4">#REF!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9">#REF!</definedName>
    <definedName name="______vz2" localSheetId="10">#REF!</definedName>
    <definedName name="______vz2" localSheetId="8">#REF!</definedName>
    <definedName name="______vz2" localSheetId="4">#REF!</definedName>
    <definedName name="______vz2">#REF!</definedName>
    <definedName name="_____a03" localSheetId="9">#REF!</definedName>
    <definedName name="_____a03" localSheetId="8">#REF!</definedName>
    <definedName name="_____a03" localSheetId="4">#REF!</definedName>
    <definedName name="_____a03">#REF!</definedName>
    <definedName name="_____A1" localSheetId="9">#REF!</definedName>
    <definedName name="_____A1" localSheetId="8">#REF!</definedName>
    <definedName name="_____A1" localSheetId="4">#REF!</definedName>
    <definedName name="_____A1">#REF!</definedName>
    <definedName name="_____A25" localSheetId="9">#REF!</definedName>
    <definedName name="_____A25" localSheetId="4">#REF!</definedName>
    <definedName name="_____A25">#REF!</definedName>
    <definedName name="_____CD1" localSheetId="9">#REF!</definedName>
    <definedName name="_____CD1" localSheetId="4">#REF!</definedName>
    <definedName name="_____CD1">#REF!</definedName>
    <definedName name="_____ddd1" localSheetId="9">#REF!</definedName>
    <definedName name="_____ddd1" localSheetId="4">#REF!</definedName>
    <definedName name="_____ddd1">#REF!</definedName>
    <definedName name="_____G2" localSheetId="9">#REF!</definedName>
    <definedName name="_____G2" localSheetId="4">#REF!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9">#REF!</definedName>
    <definedName name="_____JJ1" localSheetId="10">#REF!</definedName>
    <definedName name="_____JJ1" localSheetId="8">#REF!</definedName>
    <definedName name="_____JJ1" localSheetId="4">#REF!</definedName>
    <definedName name="_____JJ1">#REF!</definedName>
    <definedName name="_____K1" localSheetId="9">#REF!</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9">#REF!</definedName>
    <definedName name="_____L1" localSheetId="8">#REF!</definedName>
    <definedName name="_____L1" localSheetId="4">#REF!</definedName>
    <definedName name="_____L1" localSheetId="5">#REF!</definedName>
    <definedName name="_____L1" localSheetId="6">#REF!</definedName>
    <definedName name="_____L1">#REF!</definedName>
    <definedName name="_____L2" localSheetId="9">#REF!</definedName>
    <definedName name="_____L2" localSheetId="8">#REF!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9">#REF!</definedName>
    <definedName name="_____vz2" localSheetId="10">#REF!</definedName>
    <definedName name="_____vz2" localSheetId="8">#REF!</definedName>
    <definedName name="_____vz2" localSheetId="4">#REF!</definedName>
    <definedName name="_____vz2">#REF!</definedName>
    <definedName name="____a03" localSheetId="9">#REF!</definedName>
    <definedName name="____a03" localSheetId="8">#REF!</definedName>
    <definedName name="____a03" localSheetId="4">#REF!</definedName>
    <definedName name="____a03">#REF!</definedName>
    <definedName name="____A1" localSheetId="9">#REF!</definedName>
    <definedName name="____A1" localSheetId="8">#REF!</definedName>
    <definedName name="____A1" localSheetId="4">#REF!</definedName>
    <definedName name="____A1">#REF!</definedName>
    <definedName name="____A25" localSheetId="9">#REF!</definedName>
    <definedName name="____A25" localSheetId="4">#REF!</definedName>
    <definedName name="____A25">#REF!</definedName>
    <definedName name="____CD1" localSheetId="9">#REF!</definedName>
    <definedName name="____CD1" localSheetId="4">#REF!</definedName>
    <definedName name="____CD1">#REF!</definedName>
    <definedName name="____ddd1" localSheetId="9">#REF!</definedName>
    <definedName name="____ddd1" localSheetId="4">#REF!</definedName>
    <definedName name="____ddd1">#REF!</definedName>
    <definedName name="____G2" localSheetId="9">#REF!</definedName>
    <definedName name="____G2" localSheetId="4">#REF!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9">#REF!</definedName>
    <definedName name="____JJ1" localSheetId="10">#REF!</definedName>
    <definedName name="____JJ1" localSheetId="8">#REF!</definedName>
    <definedName name="____JJ1" localSheetId="4">#REF!</definedName>
    <definedName name="____JJ1">#REF!</definedName>
    <definedName name="____K1" localSheetId="9">#REF!</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9">#REF!</definedName>
    <definedName name="____L1" localSheetId="8">#REF!</definedName>
    <definedName name="____L1" localSheetId="4">#REF!</definedName>
    <definedName name="____L1" localSheetId="5">#REF!</definedName>
    <definedName name="____L1" localSheetId="6">#REF!</definedName>
    <definedName name="____L1">#REF!</definedName>
    <definedName name="____L2" localSheetId="9">#REF!</definedName>
    <definedName name="____L2" localSheetId="8">#REF!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9">#REF!</definedName>
    <definedName name="____vz2" localSheetId="10">#REF!</definedName>
    <definedName name="____vz2" localSheetId="8">#REF!</definedName>
    <definedName name="____vz2" localSheetId="4">#REF!</definedName>
    <definedName name="____vz2">#REF!</definedName>
    <definedName name="___a03" localSheetId="9">#REF!</definedName>
    <definedName name="___a03" localSheetId="8">#REF!</definedName>
    <definedName name="___a03" localSheetId="4">#REF!</definedName>
    <definedName name="___a03">#REF!</definedName>
    <definedName name="___A1" localSheetId="9">#REF!</definedName>
    <definedName name="___A1" localSheetId="8">#REF!</definedName>
    <definedName name="___A1" localSheetId="4">#REF!</definedName>
    <definedName name="___A1">#REF!</definedName>
    <definedName name="___A25" localSheetId="9">#REF!</definedName>
    <definedName name="___A25" localSheetId="4">#REF!</definedName>
    <definedName name="___A25">#REF!</definedName>
    <definedName name="___CD1" localSheetId="9">#REF!</definedName>
    <definedName name="___CD1" localSheetId="4">#REF!</definedName>
    <definedName name="___CD1">#REF!</definedName>
    <definedName name="___ddd1" localSheetId="9">#REF!</definedName>
    <definedName name="___ddd1" localSheetId="4">#REF!</definedName>
    <definedName name="___ddd1">#REF!</definedName>
    <definedName name="___G2" localSheetId="9">#REF!</definedName>
    <definedName name="___G2" localSheetId="4">#REF!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9">#REF!</definedName>
    <definedName name="___JJ1" localSheetId="10">#REF!</definedName>
    <definedName name="___JJ1" localSheetId="8">#REF!</definedName>
    <definedName name="___JJ1" localSheetId="4">#REF!</definedName>
    <definedName name="___JJ1">#REF!</definedName>
    <definedName name="___K1" localSheetId="9">#REF!</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9">#REF!</definedName>
    <definedName name="___L1" localSheetId="8">#REF!</definedName>
    <definedName name="___L1" localSheetId="4">#REF!</definedName>
    <definedName name="___L1" localSheetId="5">#REF!</definedName>
    <definedName name="___L1" localSheetId="6">#REF!</definedName>
    <definedName name="___L1">#REF!</definedName>
    <definedName name="___L2" localSheetId="9">#REF!</definedName>
    <definedName name="___L2" localSheetId="8">#REF!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9">#REF!</definedName>
    <definedName name="___vz2" localSheetId="10">#REF!</definedName>
    <definedName name="___vz2" localSheetId="8">#REF!</definedName>
    <definedName name="___vz2" localSheetId="4">#REF!</definedName>
    <definedName name="___vz2">#REF!</definedName>
    <definedName name="__a03" localSheetId="9">#REF!</definedName>
    <definedName name="__a03" localSheetId="8">#REF!</definedName>
    <definedName name="__a03" localSheetId="4">#REF!</definedName>
    <definedName name="__a03">#REF!</definedName>
    <definedName name="__A1" localSheetId="9">#REF!</definedName>
    <definedName name="__A1" localSheetId="8">#REF!</definedName>
    <definedName name="__A1" localSheetId="4">#REF!</definedName>
    <definedName name="__A1">#REF!</definedName>
    <definedName name="__A25" localSheetId="9">#REF!</definedName>
    <definedName name="__A25" localSheetId="4">#REF!</definedName>
    <definedName name="__A25">#REF!</definedName>
    <definedName name="__CD1" localSheetId="9">#REF!</definedName>
    <definedName name="__CD1" localSheetId="4">#REF!</definedName>
    <definedName name="__CD1">#REF!</definedName>
    <definedName name="__ddd1" localSheetId="9">#REF!</definedName>
    <definedName name="__ddd1" localSheetId="4">#REF!</definedName>
    <definedName name="__ddd1">#REF!</definedName>
    <definedName name="__G2" localSheetId="9">#REF!</definedName>
    <definedName name="__G2" localSheetId="4">#REF!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9">#REF!</definedName>
    <definedName name="__JJ1" localSheetId="10">#REF!</definedName>
    <definedName name="__JJ1" localSheetId="8">#REF!</definedName>
    <definedName name="__JJ1" localSheetId="4">#REF!</definedName>
    <definedName name="__JJ1">#REF!</definedName>
    <definedName name="__K1" localSheetId="9">#REF!</definedName>
    <definedName name="__K1" localSheetId="8">#REF!</definedName>
    <definedName name="__K1" localSheetId="4">#REF!</definedName>
    <definedName name="__K1">#REF!</definedName>
    <definedName name="__L1" localSheetId="9">#REF!</definedName>
    <definedName name="__L1" localSheetId="8">#REF!</definedName>
    <definedName name="__L1" localSheetId="4">#REF!</definedName>
    <definedName name="__L1">#REF!</definedName>
    <definedName name="__L2" localSheetId="9">#REF!</definedName>
    <definedName name="__L2" localSheetId="4">#REF!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9">#REF!</definedName>
    <definedName name="__vz2" localSheetId="10">#REF!</definedName>
    <definedName name="__vz2" localSheetId="8">#REF!</definedName>
    <definedName name="__vz2" localSheetId="4">#REF!</definedName>
    <definedName name="__vz2">#REF!</definedName>
    <definedName name="_a03" localSheetId="9">#REF!</definedName>
    <definedName name="_a03" localSheetId="8">#REF!</definedName>
    <definedName name="_a03" localSheetId="4">#REF!</definedName>
    <definedName name="_a03">#REF!</definedName>
    <definedName name="_A1" localSheetId="9">#REF!</definedName>
    <definedName name="_A1" localSheetId="8">#REF!</definedName>
    <definedName name="_A1" localSheetId="4">#REF!</definedName>
    <definedName name="_A1">#REF!</definedName>
    <definedName name="_A25" localSheetId="9">#REF!</definedName>
    <definedName name="_A25" localSheetId="4">#REF!</definedName>
    <definedName name="_A25">#REF!</definedName>
    <definedName name="_CD1" localSheetId="9">#REF!</definedName>
    <definedName name="_CD1" localSheetId="4">#REF!</definedName>
    <definedName name="_CD1">#REF!</definedName>
    <definedName name="_ddd1" localSheetId="9">#REF!</definedName>
    <definedName name="_ddd1" localSheetId="4">#REF!</definedName>
    <definedName name="_ddd1">#REF!</definedName>
    <definedName name="_fc" localSheetId="9">#REF!</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2" localSheetId="9">#REF!</definedName>
    <definedName name="_G2" localSheetId="4">#REF!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9">#REF!</definedName>
    <definedName name="_JJ1" localSheetId="10">#REF!</definedName>
    <definedName name="_JJ1" localSheetId="8">#REF!</definedName>
    <definedName name="_JJ1" localSheetId="4">#REF!</definedName>
    <definedName name="_JJ1">#REF!</definedName>
    <definedName name="_K1" localSheetId="9">#REF!</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9">#REF!</definedName>
    <definedName name="_L1" localSheetId="8">#REF!</definedName>
    <definedName name="_L1" localSheetId="4">#REF!</definedName>
    <definedName name="_L1" localSheetId="5">#REF!</definedName>
    <definedName name="_L1" localSheetId="6">#REF!</definedName>
    <definedName name="_L1">#REF!</definedName>
    <definedName name="_L2" localSheetId="9">#REF!</definedName>
    <definedName name="_L2" localSheetId="8">#REF!</definedName>
    <definedName name="_L2" localSheetId="4">#REF!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9" hidden="1">#REF!</definedName>
    <definedName name="_Regression_Out" localSheetId="10" hidden="1">#REF!</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9" hidden="1">#REF!</definedName>
    <definedName name="_Regression_X" localSheetId="8"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9" hidden="1">#REF!</definedName>
    <definedName name="_Regression_Y" localSheetId="8"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_vz2" localSheetId="9">#REF!</definedName>
    <definedName name="_vz2" localSheetId="4">#REF!</definedName>
    <definedName name="_vz2">#REF!</definedName>
    <definedName name="A" localSheetId="9">#REF!</definedName>
    <definedName name="A" localSheetId="4">#REF!</definedName>
    <definedName name="A">#REF!</definedName>
    <definedName name="A_IMPRESIÓN_IM" localSheetId="9">#REF!</definedName>
    <definedName name="A_IMPRESIÓN_IM" localSheetId="4">#REF!</definedName>
    <definedName name="A_IMPRESIÓN_IM" localSheetId="5">#REF!</definedName>
    <definedName name="A_IMPRESIÓN_IM">#REF!</definedName>
    <definedName name="AAA" localSheetId="9">#REF!</definedName>
    <definedName name="AAA" localSheetId="4">#REF!</definedName>
    <definedName name="AAA">#REF!</definedName>
    <definedName name="AAAA" localSheetId="9">#REF!</definedName>
    <definedName name="AAAA" localSheetId="4">#REF!</definedName>
    <definedName name="AAAA">#REF!</definedName>
    <definedName name="AAAAA" localSheetId="9">#REF!</definedName>
    <definedName name="AAAAA" localSheetId="4">#REF!</definedName>
    <definedName name="AAAAA">#REF!</definedName>
    <definedName name="AAAAAA" localSheetId="9">#REF!</definedName>
    <definedName name="AAAAAA" localSheetId="4">#REF!</definedName>
    <definedName name="AAAAAA">#REF!</definedName>
    <definedName name="AAIU" localSheetId="9">'[3]Resumen resul laborat'!$AE$5:$AE$33</definedName>
    <definedName name="AAIU" localSheetId="10">'[3]Resumen resul laborat'!$AE$5:$AE$33</definedName>
    <definedName name="AAIU" localSheetId="8">'[3]Resumen resul laborat'!$AE$5:$AE$33</definedName>
    <definedName name="AAIU" localSheetId="7">'[3]Resumen resul laborat'!$AE$5:$AE$33</definedName>
    <definedName name="AAIU" localSheetId="4">'[3]Resumen resul laborat'!$AE$5:$AE$33</definedName>
    <definedName name="AAIU" localSheetId="5">'[3]Resumen resul laborat'!$AE$5:$AE$33</definedName>
    <definedName name="AAIU" localSheetId="6">'[4]Resumen resul laborat'!$AE$5:$AE$33</definedName>
    <definedName name="AAIU">'[3]Resumen resul laborat'!$AE$5:$AE$33</definedName>
    <definedName name="Acumulado">[5]Datos!$S$3:$S$1912</definedName>
    <definedName name="AIU" localSheetId="9">'[3]Resumen resul laborat'!$AE$5:$AE$34</definedName>
    <definedName name="AIU" localSheetId="10">'[3]Resumen resul laborat'!$AE$5:$AE$34</definedName>
    <definedName name="AIU" localSheetId="8">'[3]Resumen resul laborat'!$AE$5:$AE$34</definedName>
    <definedName name="AIU" localSheetId="7">'[3]Resumen resul laborat'!$AE$5:$AE$34</definedName>
    <definedName name="AIU" localSheetId="4">'[3]Resumen resul laborat'!$AE$5:$AE$34</definedName>
    <definedName name="AIU" localSheetId="5">'[3]Resumen resul laborat'!$AE$5:$AE$34</definedName>
    <definedName name="AIU" localSheetId="6">'[4]Resumen resul laborat'!$AE$5:$AE$34</definedName>
    <definedName name="AIU">'[3]Resumen resul laborat'!$AE$5:$AE$34</definedName>
    <definedName name="alaaa" localSheetId="9">#REF!</definedName>
    <definedName name="alaaa" localSheetId="10">#REF!</definedName>
    <definedName name="alaaa" localSheetId="8">#REF!</definedName>
    <definedName name="alaaa" localSheetId="4">#REF!</definedName>
    <definedName name="alaaa">#REF!</definedName>
    <definedName name="alarg" localSheetId="9">#REF!</definedName>
    <definedName name="alarg" localSheetId="8">#REF!</definedName>
    <definedName name="alarg" localSheetId="4">#REF!</definedName>
    <definedName name="alarg">#REF!</definedName>
    <definedName name="_xlnm.Print_Area" localSheetId="2">Financiero!$B$1:$U$180</definedName>
    <definedName name="_xlnm.Print_Area" localSheetId="1">Predial!$A$1:$I$46</definedName>
    <definedName name="_xlnm.Print_Area" localSheetId="9">'Reg fotográfico ambiental UF1y3'!$B$1:$M$443</definedName>
    <definedName name="_xlnm.Print_Area" localSheetId="10">'Reg fotográfico ambiental UF2,1'!$B$1:$L$116</definedName>
    <definedName name="_xlnm.Print_Area" localSheetId="8">'Registro fotográfico OyM'!$B$1:$M$101</definedName>
    <definedName name="_xlnm.Print_Area" localSheetId="4">'Registro fotográfico redes'!$B$1:$L$101</definedName>
    <definedName name="_xlnm.Print_Area" localSheetId="5">'Registro fotográfico técnico'!$B$1:$L$104</definedName>
    <definedName name="_xlnm.Print_Area" localSheetId="6">'Registro fotográfico túnel'!$B$1:$M$245</definedName>
    <definedName name="arena" localSheetId="9">#REF!</definedName>
    <definedName name="arena" localSheetId="10">#REF!</definedName>
    <definedName name="arena" localSheetId="8">#REF!</definedName>
    <definedName name="arena" localSheetId="4">#REF!</definedName>
    <definedName name="arena">#REF!</definedName>
    <definedName name="asentamiento" localSheetId="9">#REF!</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9">[1]DATOS!#REF!</definedName>
    <definedName name="bbb" localSheetId="10">[1]DATOS!#REF!</definedName>
    <definedName name="bbb" localSheetId="8">[1]DATOS!#REF!</definedName>
    <definedName name="bbb" localSheetId="7">[1]DATOS!#REF!</definedName>
    <definedName name="bbb" localSheetId="4">[1]DATOS!#REF!</definedName>
    <definedName name="bbb" localSheetId="3">[1]DATOS!#REF!</definedName>
    <definedName name="bbb" localSheetId="5">[1]DATOS!#REF!</definedName>
    <definedName name="bbb">[1]DATOS!#REF!</definedName>
    <definedName name="boor" localSheetId="9" hidden="1">[7]L!#REF!</definedName>
    <definedName name="boor" localSheetId="10" hidden="1">[7]L!#REF!</definedName>
    <definedName name="boor" localSheetId="8" hidden="1">[7]L!#REF!</definedName>
    <definedName name="boor" localSheetId="4"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9">#REF!</definedName>
    <definedName name="BuiltIn_Print_Titles___0___0___0___0___0" localSheetId="10">#REF!</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9">#REF!</definedName>
    <definedName name="C.B.R._USME" localSheetId="8">#REF!</definedName>
    <definedName name="C.B.R._USME" localSheetId="4">#REF!</definedName>
    <definedName name="C.B.R._USME">#REF!</definedName>
    <definedName name="C.B.R_Usme" localSheetId="9">#REF!</definedName>
    <definedName name="C.B.R_Usme" localSheetId="4">#REF!</definedName>
    <definedName name="C.B.R_Usme">#REF!</definedName>
    <definedName name="C_B_R_USME" localSheetId="9">#REF!</definedName>
    <definedName name="C_B_R_USME" localSheetId="4">#REF!</definedName>
    <definedName name="C_B_R_USME">#REF!</definedName>
    <definedName name="CARACTERIZACION" localSheetId="9">#REF!</definedName>
    <definedName name="CARACTERIZACION" localSheetId="4">#REF!</definedName>
    <definedName name="CARACTERIZACION">#REF!</definedName>
    <definedName name="CARAS" localSheetId="9">#REF!</definedName>
    <definedName name="CARAS" localSheetId="4">#REF!</definedName>
    <definedName name="CARAS">#REF!</definedName>
    <definedName name="CARASF2" localSheetId="9">#REF!</definedName>
    <definedName name="CARASF2" localSheetId="4">#REF!</definedName>
    <definedName name="CARASF2">#REF!</definedName>
    <definedName name="CARLOS" localSheetId="9">#REF!</definedName>
    <definedName name="CARLOS" localSheetId="4">#REF!</definedName>
    <definedName name="CARLOS">#REF!</definedName>
    <definedName name="CARSF1" localSheetId="9">#REF!</definedName>
    <definedName name="CARSF1" localSheetId="4">#REF!</definedName>
    <definedName name="CARSF1">#REF!</definedName>
    <definedName name="CARSF2" localSheetId="9">#REF!</definedName>
    <definedName name="CARSF2" localSheetId="4">#REF!</definedName>
    <definedName name="CARSF2">#REF!</definedName>
    <definedName name="CARSF3" localSheetId="9">#REF!</definedName>
    <definedName name="CARSF3" localSheetId="4">#REF!</definedName>
    <definedName name="CARSF3">#REF!</definedName>
    <definedName name="Cimiento">[8]Hoja2!$C$9:$C$11</definedName>
    <definedName name="Clasificacion" localSheetId="9">[9]!Clasificacion</definedName>
    <definedName name="Clasificacion" localSheetId="4">[9]!Clasificacion</definedName>
    <definedName name="Clasificacion">[9]!Clasificacion</definedName>
    <definedName name="CLASIFICACION1" localSheetId="9">#REF!</definedName>
    <definedName name="CLASIFICACION1" localSheetId="10">#REF!</definedName>
    <definedName name="CLASIFICACION1" localSheetId="8">#REF!</definedName>
    <definedName name="CLASIFICACION1" localSheetId="4">#REF!</definedName>
    <definedName name="CLASIFICACION1">#REF!</definedName>
    <definedName name="CLASIFICACION2" localSheetId="9">#REF!</definedName>
    <definedName name="CLASIFICACION2" localSheetId="8">#REF!</definedName>
    <definedName name="CLASIFICACION2" localSheetId="4">#REF!</definedName>
    <definedName name="CLASIFICACION2">#REF!</definedName>
    <definedName name="CONCEPTO">'[6]Consignaciones CCS'!$G$8:$G$379</definedName>
    <definedName name="COTA" localSheetId="9">#REF!</definedName>
    <definedName name="COTA" localSheetId="10">#REF!</definedName>
    <definedName name="COTA" localSheetId="8">#REF!</definedName>
    <definedName name="COTA" localSheetId="4">#REF!</definedName>
    <definedName name="COTA">#REF!</definedName>
    <definedName name="CUA" localSheetId="9">#REF!</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1" localSheetId="9">#REF!</definedName>
    <definedName name="CUADR1" localSheetId="4">#REF!</definedName>
    <definedName name="CUADR1">#REF!</definedName>
    <definedName name="CUADRO" localSheetId="9">#REF!</definedName>
    <definedName name="CUADRO" localSheetId="8">#REF!</definedName>
    <definedName name="CUADRO" localSheetId="4">#REF!</definedName>
    <definedName name="CUADRO" localSheetId="5">#REF!</definedName>
    <definedName name="CUADRO" localSheetId="6">#REF!</definedName>
    <definedName name="CUADRO">#REF!</definedName>
    <definedName name="CVBBB" localSheetId="9">#REF!</definedName>
    <definedName name="CVBBB" localSheetId="4">#REF!</definedName>
    <definedName name="CVBBB">#REF!</definedName>
    <definedName name="D" localSheetId="9">#REF!</definedName>
    <definedName name="D" localSheetId="8">#REF!</definedName>
    <definedName name="D" localSheetId="4">#REF!</definedName>
    <definedName name="D" localSheetId="5">#REF!</definedName>
    <definedName name="D" localSheetId="6">#REF!</definedName>
    <definedName name="D">#REF!</definedName>
    <definedName name="Datos" localSheetId="9">#REF!</definedName>
    <definedName name="Datos" localSheetId="4">#REF!</definedName>
    <definedName name="Datos" localSheetId="5">#REF!</definedName>
    <definedName name="Datos">#REF!</definedName>
    <definedName name="dddd" localSheetId="9">#REF!</definedName>
    <definedName name="dddd" localSheetId="4">#REF!</definedName>
    <definedName name="dddd">#REF!</definedName>
    <definedName name="DEPARTAMENTO" localSheetId="9">#REF!</definedName>
    <definedName name="DEPARTAMENTO" localSheetId="4">#REF!</definedName>
    <definedName name="DEPARTAMENTO" localSheetId="5">#REF!</definedName>
    <definedName name="DEPARTAMENTO">#REF!</definedName>
    <definedName name="DEPARTAMENTO1" localSheetId="9">#REF!</definedName>
    <definedName name="DEPARTAMENTO1" localSheetId="4">#REF!</definedName>
    <definedName name="DEPARTAMENTO1" localSheetId="5">#REF!</definedName>
    <definedName name="DEPARTAMENTO1">#REF!</definedName>
    <definedName name="desc" localSheetId="1">[2]DATOS!$C$1:$C$65536</definedName>
    <definedName name="desc">[1]DATOS!$C$1:$C$65536</definedName>
    <definedName name="Descripcion">[5]Datos!$B$3:$B$16384</definedName>
    <definedName name="dgdgdg" localSheetId="9">#REF!</definedName>
    <definedName name="dgdgdg" localSheetId="10">#REF!</definedName>
    <definedName name="dgdgdg" localSheetId="8">#REF!</definedName>
    <definedName name="dgdgdg" localSheetId="4">#REF!</definedName>
    <definedName name="dgdgdg">#REF!</definedName>
    <definedName name="dgdgfe" localSheetId="9">#REF!</definedName>
    <definedName name="dgdgfe" localSheetId="8">#REF!</definedName>
    <definedName name="dgdgfe" localSheetId="4">#REF!</definedName>
    <definedName name="dgdgfe">#REF!</definedName>
    <definedName name="DIANA" localSheetId="9">#REF!</definedName>
    <definedName name="DIANA" localSheetId="8">#REF!</definedName>
    <definedName name="DIANA" localSheetId="4">#REF!</definedName>
    <definedName name="DIANA">#REF!</definedName>
    <definedName name="DISEÑOMARSHALL" localSheetId="9">#REF!</definedName>
    <definedName name="DISEÑOMARSHALL" localSheetId="4">#REF!</definedName>
    <definedName name="DISEÑOMARSHALL">#REF!</definedName>
    <definedName name="DIVISION">#N/A</definedName>
    <definedName name="DLKFK" localSheetId="9">#REF!</definedName>
    <definedName name="DLKFK" localSheetId="10">#REF!</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#N/A</definedName>
    <definedName name="enero" localSheetId="2">[1]DATOS!#REF!</definedName>
    <definedName name="enero" localSheetId="9">[1]DATOS!#REF!</definedName>
    <definedName name="enero" localSheetId="8">[1]DATOS!#REF!</definedName>
    <definedName name="enero" localSheetId="7">[1]DATOS!#REF!</definedName>
    <definedName name="enero" localSheetId="4">[1]DATOS!#REF!</definedName>
    <definedName name="enero">[1]DATOS!#REF!</definedName>
    <definedName name="EQUIV" localSheetId="9">#REF!</definedName>
    <definedName name="EQUIV" localSheetId="10">#REF!</definedName>
    <definedName name="EQUIV" localSheetId="8">#REF!</definedName>
    <definedName name="EQUIV" localSheetId="4">#REF!</definedName>
    <definedName name="EQUIV">#REF!</definedName>
    <definedName name="Estabilidad" localSheetId="9">#REF!</definedName>
    <definedName name="Estabilidad" localSheetId="8">#REF!</definedName>
    <definedName name="Estabilidad" localSheetId="4">#REF!</definedName>
    <definedName name="Estabilidad">#REF!</definedName>
    <definedName name="Estabilidad2" localSheetId="9">#REF!</definedName>
    <definedName name="Estabilidad2" localSheetId="8">#REF!</definedName>
    <definedName name="Estabilidad2" localSheetId="4">#REF!</definedName>
    <definedName name="Estabilidad2">#REF!</definedName>
    <definedName name="Estabilidad3" localSheetId="9">#REF!</definedName>
    <definedName name="Estabilidad3" localSheetId="4">#REF!</definedName>
    <definedName name="Estabilidad3">#REF!</definedName>
    <definedName name="ESTACION">'[6]Consignaciones CCS'!$A$8:$A$379</definedName>
    <definedName name="extracciom" localSheetId="9">#REF!</definedName>
    <definedName name="extracciom" localSheetId="10">#REF!</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acCorec2" localSheetId="9">#REF!</definedName>
    <definedName name="FacCorec2" localSheetId="8">#REF!</definedName>
    <definedName name="FacCorec2" localSheetId="4">#REF!</definedName>
    <definedName name="FacCorec2">#REF!</definedName>
    <definedName name="Faccorec3" localSheetId="9">#REF!</definedName>
    <definedName name="Faccorec3" localSheetId="4">#REF!</definedName>
    <definedName name="Faccorec3">#REF!</definedName>
    <definedName name="FactCorrecc" localSheetId="9">#REF!</definedName>
    <definedName name="FactCorrecc" localSheetId="4">#REF!</definedName>
    <definedName name="FactCorrecc">#REF!</definedName>
    <definedName name="feb" localSheetId="2">#REF!</definedName>
    <definedName name="feb" localSheetId="9">#REF!</definedName>
    <definedName name="feb" localSheetId="7">#REF!</definedName>
    <definedName name="feb" localSheetId="4">#REF!</definedName>
    <definedName name="feb">#REF!</definedName>
    <definedName name="fecha" localSheetId="1">[2]DATOS!$D$1:$D$65536</definedName>
    <definedName name="fecha">[1]DATOS!$D$1:$D$65536</definedName>
    <definedName name="FECHA_DE_RECAUDO">'[6]Consignaciones CCS'!$C$8:$C$379</definedName>
    <definedName name="fecha_inicio" localSheetId="2">'[10]Ficha Financiera'!$L$12</definedName>
    <definedName name="fecha_inicio" localSheetId="1">'[11]Ficha Financiera'!$L$12</definedName>
    <definedName name="fecha_inicio" localSheetId="9">'[12]Ficha Financiera'!$L$12</definedName>
    <definedName name="fecha_inicio" localSheetId="10">'[12]Ficha Financiera'!$L$12</definedName>
    <definedName name="fecha_inicio" localSheetId="3">'[13]Ficha Financiera'!$L$12</definedName>
    <definedName name="fecha_inicio" localSheetId="5">'[14]Ficha Financiera'!$L$12</definedName>
    <definedName name="fecha_inicio">'[14]Ficha Financiera'!$L$12</definedName>
    <definedName name="fff" localSheetId="9">#REF!</definedName>
    <definedName name="fff" localSheetId="10">#REF!</definedName>
    <definedName name="fff" localSheetId="8">#REF!</definedName>
    <definedName name="fff" localSheetId="4">#REF!</definedName>
    <definedName name="fff">#REF!</definedName>
    <definedName name="FIRMA" localSheetId="9">INDIRECTOMIFOTO</definedName>
    <definedName name="FIRMA" localSheetId="10">INDIRECTOMIFOTO</definedName>
    <definedName name="FIRMA" localSheetId="8">INDIRECTOMIFOTO</definedName>
    <definedName name="FIRMA" localSheetId="4">INDIRECTOMIFOTO</definedName>
    <definedName name="FIRMA">INDIRECTOMIFOTO</definedName>
    <definedName name="Flujo" localSheetId="9">#REF!</definedName>
    <definedName name="Flujo" localSheetId="10">#REF!</definedName>
    <definedName name="Flujo" localSheetId="8">#REF!</definedName>
    <definedName name="Flujo" localSheetId="4">#REF!</definedName>
    <definedName name="Flujo">#REF!</definedName>
    <definedName name="Flujo2" localSheetId="9">#REF!</definedName>
    <definedName name="Flujo2" localSheetId="8">#REF!</definedName>
    <definedName name="Flujo2" localSheetId="4">#REF!</definedName>
    <definedName name="Flujo2">#REF!</definedName>
    <definedName name="Flujo3" localSheetId="9">#REF!</definedName>
    <definedName name="Flujo3" localSheetId="8">#REF!</definedName>
    <definedName name="Flujo3" localSheetId="4">#REF!</definedName>
    <definedName name="Flujo3">#REF!</definedName>
    <definedName name="Fondo" localSheetId="9">#REF!</definedName>
    <definedName name="Fondo" localSheetId="4">#REF!</definedName>
    <definedName name="Fondo">#REF!</definedName>
    <definedName name="fot" localSheetId="2">[1]DATOS!#REF!</definedName>
    <definedName name="fot" localSheetId="1">[2]DATOS!#REF!</definedName>
    <definedName name="fot" localSheetId="9">[1]DATOS!#REF!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9">[1]DATOS!#REF!</definedName>
    <definedName name="ft" localSheetId="10">[1]DATOS!#REF!</definedName>
    <definedName name="ft" localSheetId="8">[1]DATOS!#REF!</definedName>
    <definedName name="ft" localSheetId="7">[1]DATOS!#REF!</definedName>
    <definedName name="ft" localSheetId="4">[1]DATOS!#REF!</definedName>
    <definedName name="ft" localSheetId="3">[1]DATOS!#REF!</definedName>
    <definedName name="ft" localSheetId="5">[1]DATOS!#REF!</definedName>
    <definedName name="ft">[1]DATOS!#REF!</definedName>
    <definedName name="Fuente" localSheetId="9">[15]Datos!#REF!</definedName>
    <definedName name="Fuente" localSheetId="10">[15]Datos!#REF!</definedName>
    <definedName name="Fuente" localSheetId="8">[15]Datos!#REF!</definedName>
    <definedName name="Fuente" localSheetId="4">[15]Datos!#REF!</definedName>
    <definedName name="Fuente">[15]Datos!#REF!</definedName>
    <definedName name="GBR" localSheetId="2">#REF!</definedName>
    <definedName name="GBR" localSheetId="1">#REF!</definedName>
    <definedName name="GBR" localSheetId="9">#REF!</definedName>
    <definedName name="GBR" localSheetId="10">#REF!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dgd" localSheetId="9">#REF!</definedName>
    <definedName name="gdgd" localSheetId="8">#REF!</definedName>
    <definedName name="gdgd" localSheetId="4">#REF!</definedName>
    <definedName name="gdgd">#REF!</definedName>
    <definedName name="ggg">'[16]AG-MOD-FINURA'!$I$14:$J$22</definedName>
    <definedName name="gol" localSheetId="1">[2]DATOS!$E$1:$E$65536</definedName>
    <definedName name="gol">[1]DATOS!$E$1:$E$65536</definedName>
    <definedName name="GRA" localSheetId="9">#REF!</definedName>
    <definedName name="GRA" localSheetId="10">#REF!</definedName>
    <definedName name="GRA" localSheetId="8">#REF!</definedName>
    <definedName name="GRA" localSheetId="4">#REF!</definedName>
    <definedName name="GRA">#REF!</definedName>
    <definedName name="gradacion" localSheetId="9">#REF!</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GRAF" localSheetId="9">#REF!</definedName>
    <definedName name="GRAF" localSheetId="4">#REF!</definedName>
    <definedName name="GRAF">#REF!</definedName>
    <definedName name="graNo" localSheetId="9">#REF!</definedName>
    <definedName name="graNo" localSheetId="4">#REF!</definedName>
    <definedName name="graNo">#REF!</definedName>
    <definedName name="h" localSheetId="9">[1]DATOS!#REF!</definedName>
    <definedName name="h" localSheetId="7">[1]DATOS!#REF!</definedName>
    <definedName name="h" localSheetId="4">[1]DATOS!#REF!</definedName>
    <definedName name="h" localSheetId="5">[1]DATOS!#REF!</definedName>
    <definedName name="h">[1]DATOS!#REF!</definedName>
    <definedName name="hhhhh" localSheetId="2">[1]DATOS!#REF!</definedName>
    <definedName name="hhhhh" localSheetId="1">[2]DATOS!#REF!</definedName>
    <definedName name="hhhhh" localSheetId="9">[1]DATOS!#REF!</definedName>
    <definedName name="hhhhh" localSheetId="7">[1]DATOS!#REF!</definedName>
    <definedName name="hhhhh" localSheetId="4">[1]DATOS!#REF!</definedName>
    <definedName name="hhhhh" localSheetId="3">[1]DATOS!#REF!</definedName>
    <definedName name="hhhhh">[1]DATOS!#REF!</definedName>
    <definedName name="humedades" localSheetId="9">#REF!</definedName>
    <definedName name="humedades" localSheetId="10">#REF!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MAGEN1" localSheetId="9">'[17]Datos Generales'!#REF!</definedName>
    <definedName name="IMAGEN1" localSheetId="10">'[17]Datos Generales'!#REF!</definedName>
    <definedName name="IMAGEN1" localSheetId="8">'[17]Datos Generales'!#REF!</definedName>
    <definedName name="IMAGEN1" localSheetId="4">'[17]Datos Generales'!#REF!</definedName>
    <definedName name="IMAGEN1">'[17]Datos Generales'!#REF!</definedName>
    <definedName name="IMAGEN2" localSheetId="9">'[17]Datos Generales'!#REF!</definedName>
    <definedName name="IMAGEN2" localSheetId="8">'[17]Datos Generales'!#REF!</definedName>
    <definedName name="IMAGEN2" localSheetId="4">'[17]Datos Generales'!#REF!</definedName>
    <definedName name="IMAGEN2">'[17]Datos Generales'!#REF!</definedName>
    <definedName name="inf" localSheetId="2">#REF!</definedName>
    <definedName name="inf" localSheetId="1">#REF!</definedName>
    <definedName name="inf" localSheetId="9">#REF!</definedName>
    <definedName name="inf" localSheetId="10">#REF!</definedName>
    <definedName name="inf" localSheetId="8">#REF!</definedName>
    <definedName name="inf" localSheetId="4">#REF!</definedName>
    <definedName name="inf" localSheetId="3">#REF!</definedName>
    <definedName name="inf" localSheetId="5">#REF!</definedName>
    <definedName name="inf" localSheetId="6">#REF!</definedName>
    <definedName name="inf">#REF!</definedName>
    <definedName name="informe" localSheetId="9">#REF!</definedName>
    <definedName name="informe" localSheetId="8">#REF!</definedName>
    <definedName name="informe" localSheetId="4">#REF!</definedName>
    <definedName name="informe" localSheetId="5">#REF!</definedName>
    <definedName name="informe" localSheetId="6">#REF!</definedName>
    <definedName name="informe">#REF!</definedName>
    <definedName name="J" localSheetId="9">#REF!</definedName>
    <definedName name="J" localSheetId="4">#REF!</definedName>
    <definedName name="J">#REF!</definedName>
    <definedName name="J.J" localSheetId="9">#REF!</definedName>
    <definedName name="J.J" localSheetId="4">#REF!</definedName>
    <definedName name="J.J">#REF!</definedName>
    <definedName name="J.J5" localSheetId="9">#REF!</definedName>
    <definedName name="J.J5" localSheetId="4">#REF!</definedName>
    <definedName name="J.J5">#REF!</definedName>
    <definedName name="JAIME" localSheetId="9">#REF!</definedName>
    <definedName name="JAIME" localSheetId="4">#REF!</definedName>
    <definedName name="JAIME">#REF!</definedName>
    <definedName name="JJUUI" localSheetId="9">#REF!</definedName>
    <definedName name="JJUUI" localSheetId="4">#REF!</definedName>
    <definedName name="JJUUI">#REF!</definedName>
    <definedName name="JKJK" localSheetId="9">#REF!</definedName>
    <definedName name="JKJK" localSheetId="4">#REF!</definedName>
    <definedName name="JKJK">#REF!</definedName>
    <definedName name="jose" localSheetId="9">#REF!</definedName>
    <definedName name="jose" localSheetId="4">#REF!</definedName>
    <definedName name="jose">#REF!</definedName>
    <definedName name="JOTA">#N/A</definedName>
    <definedName name="JUAN" localSheetId="9">#REF!</definedName>
    <definedName name="JUAN" localSheetId="10">#REF!</definedName>
    <definedName name="JUAN" localSheetId="8">#REF!</definedName>
    <definedName name="JUAN" localSheetId="4">#REF!</definedName>
    <definedName name="JUAN">#REF!</definedName>
    <definedName name="JUANA" localSheetId="9">#REF!</definedName>
    <definedName name="JUANA" localSheetId="8">#REF!</definedName>
    <definedName name="JUANA" localSheetId="4">#REF!</definedName>
    <definedName name="JUANA">#REF!</definedName>
    <definedName name="julio" localSheetId="9">#REF!</definedName>
    <definedName name="julio" localSheetId="8">#REF!</definedName>
    <definedName name="julio" localSheetId="4">#REF!</definedName>
    <definedName name="julio">#REF!</definedName>
    <definedName name="JUSNSNS" localSheetId="9">#REF!</definedName>
    <definedName name="JUSNSNS" localSheetId="4">#REF!</definedName>
    <definedName name="JUSNSNS">#REF!</definedName>
    <definedName name="K" localSheetId="9">#REF!</definedName>
    <definedName name="K" localSheetId="4">#REF!</definedName>
    <definedName name="K" localSheetId="5">#REF!</definedName>
    <definedName name="K">#REF!</definedName>
    <definedName name="KIU" localSheetId="9">#REF!</definedName>
    <definedName name="KIU" localSheetId="4">#REF!</definedName>
    <definedName name="KIU" localSheetId="5">#REF!</definedName>
    <definedName name="KIU">#REF!</definedName>
    <definedName name="KJUI" localSheetId="9">#REF!</definedName>
    <definedName name="KJUI" localSheetId="4">#REF!</definedName>
    <definedName name="KJUI" localSheetId="5">#REF!</definedName>
    <definedName name="KJUI">#REF!</definedName>
    <definedName name="KOIUIYUU" localSheetId="9">#REF!</definedName>
    <definedName name="KOIUIYUU" localSheetId="4">#REF!</definedName>
    <definedName name="KOIUIYUU" localSheetId="5">#REF!</definedName>
    <definedName name="KOIUIYUU">#REF!</definedName>
    <definedName name="KOP" localSheetId="9">#REF!</definedName>
    <definedName name="KOP" localSheetId="4">#REF!</definedName>
    <definedName name="KOP" localSheetId="5">#REF!</definedName>
    <definedName name="KOP">#REF!</definedName>
    <definedName name="KSUDUD" localSheetId="9">#REF!</definedName>
    <definedName name="KSUDUD" localSheetId="4">#REF!</definedName>
    <definedName name="KSUDUD">#REF!</definedName>
    <definedName name="l" localSheetId="9">#REF!</definedName>
    <definedName name="l" localSheetId="4">#REF!</definedName>
    <definedName name="l">#REF!</definedName>
    <definedName name="lectarcilla1" localSheetId="9">#REF!</definedName>
    <definedName name="lectarcilla1" localSheetId="4">#REF!</definedName>
    <definedName name="lectarcilla1">#REF!</definedName>
    <definedName name="lectarcilla2" localSheetId="9">#REF!</definedName>
    <definedName name="lectarcilla2" localSheetId="4">#REF!</definedName>
    <definedName name="lectarcilla2">#REF!</definedName>
    <definedName name="lectarcilla3" localSheetId="9">#REF!</definedName>
    <definedName name="lectarcilla3" localSheetId="4">#REF!</definedName>
    <definedName name="lectarcilla3">#REF!</definedName>
    <definedName name="lectarena1" localSheetId="9">#REF!</definedName>
    <definedName name="lectarena1" localSheetId="4">#REF!</definedName>
    <definedName name="lectarena1">#REF!</definedName>
    <definedName name="lectarena2" localSheetId="9">#REF!</definedName>
    <definedName name="lectarena2" localSheetId="4">#REF!</definedName>
    <definedName name="lectarena2">#REF!</definedName>
    <definedName name="lectarena3" localSheetId="9">#REF!</definedName>
    <definedName name="lectarena3" localSheetId="4">#REF!</definedName>
    <definedName name="lectarena3">#REF!</definedName>
    <definedName name="LGSDGHGGSDF" localSheetId="9">#REF!</definedName>
    <definedName name="LGSDGHGGSDF" localSheetId="4">#REF!</definedName>
    <definedName name="LGSDGHGGSDF">#REF!</definedName>
    <definedName name="lim.lim" localSheetId="2">[1]DATOS!#REF!</definedName>
    <definedName name="lim.lim" localSheetId="1">[2]DATOS!#REF!</definedName>
    <definedName name="lim.lim" localSheetId="9">[1]DATOS!#REF!</definedName>
    <definedName name="lim.lim" localSheetId="4">[1]DATOS!#REF!</definedName>
    <definedName name="lim.lim" localSheetId="3">[1]DATOS!#REF!</definedName>
    <definedName name="lim.lim" localSheetId="5">[1]DATOS!#REF!</definedName>
    <definedName name="lim.lim">[1]DATOS!#REF!</definedName>
    <definedName name="limite" localSheetId="9">#REF!</definedName>
    <definedName name="limite" localSheetId="10">#REF!</definedName>
    <definedName name="limite" localSheetId="8">#REF!</definedName>
    <definedName name="limite" localSheetId="4">#REF!</definedName>
    <definedName name="limite">#REF!</definedName>
    <definedName name="listado">[18]LISTADO!$A$5:$F$329</definedName>
    <definedName name="ll" localSheetId="1">[2]DATOS!$W$1:$W$65536</definedName>
    <definedName name="ll">[1]DATOS!$W$1:$W$65536</definedName>
    <definedName name="lll" localSheetId="9">#REF!</definedName>
    <definedName name="lll" localSheetId="10">#REF!</definedName>
    <definedName name="lll" localSheetId="8">#REF!</definedName>
    <definedName name="lll" localSheetId="4">#REF!</definedName>
    <definedName name="lll">#REF!</definedName>
    <definedName name="locali" localSheetId="9">#REF!</definedName>
    <definedName name="locali" localSheetId="8">#REF!</definedName>
    <definedName name="locali" localSheetId="4">#REF!</definedName>
    <definedName name="locali">#REF!</definedName>
    <definedName name="LUIS" localSheetId="9">#REF!</definedName>
    <definedName name="LUIS" localSheetId="8">#REF!</definedName>
    <definedName name="LUIS" localSheetId="4">#REF!</definedName>
    <definedName name="LUIS">#REF!</definedName>
    <definedName name="LUISJUAN" localSheetId="9">#REF!</definedName>
    <definedName name="LUISJUAN" localSheetId="4">#REF!</definedName>
    <definedName name="LUISJUAN">#REF!</definedName>
    <definedName name="lusi" localSheetId="9">#REF!</definedName>
    <definedName name="lusi" localSheetId="4">#REF!</definedName>
    <definedName name="lusi">#REF!</definedName>
    <definedName name="MATRIZ.D" localSheetId="9">#REF!</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9">'[19]EXTRACCIÓN (PARAFINADA)'!#REF!</definedName>
    <definedName name="MATRIZ.E" localSheetId="7">'[19]EXTRACCIÓN (PARAFINADA)'!#REF!</definedName>
    <definedName name="MATRIZ.E" localSheetId="4">'[19]EXTRACCIÓN (PARAFINADA)'!#REF!</definedName>
    <definedName name="MATRIZ.E" localSheetId="5">'[19]EXTRACCIÓN (PARAFINADA)'!#REF!</definedName>
    <definedName name="MATRIZ.E">'[19]EXTRACCIÓN (PARAFINADA)'!#REF!</definedName>
    <definedName name="MATRIZ.F" localSheetId="9">#REF!</definedName>
    <definedName name="MATRIZ.F" localSheetId="10">#REF!</definedName>
    <definedName name="MATRIZ.F" localSheetId="8">#REF!</definedName>
    <definedName name="MATRIZ.F" localSheetId="4">#REF!</definedName>
    <definedName name="MATRIZ.F">#REF!</definedName>
    <definedName name="MAURICIO" localSheetId="9">#REF!</definedName>
    <definedName name="MAURICIO" localSheetId="8">#REF!</definedName>
    <definedName name="MAURICIO" localSheetId="4">#REF!</definedName>
    <definedName name="MAURICIO">#REF!</definedName>
    <definedName name="msdmsdn" localSheetId="9">#REF!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MuestNo">[20]DATOS!$AI$3:$AI$1127</definedName>
    <definedName name="muestra" localSheetId="9">#REF!</definedName>
    <definedName name="muestra" localSheetId="10">#REF!</definedName>
    <definedName name="muestra" localSheetId="8">#REF!</definedName>
    <definedName name="muestra" localSheetId="4">#REF!</definedName>
    <definedName name="muestra">#REF!</definedName>
    <definedName name="MuestraNo" localSheetId="9">#REF!</definedName>
    <definedName name="MuestraNo" localSheetId="8">#REF!</definedName>
    <definedName name="MuestraNo" localSheetId="4">#REF!</definedName>
    <definedName name="MuestraNo">#REF!</definedName>
    <definedName name="NLL">"Rectángulo 9"</definedName>
    <definedName name="nnnnnn">[21]Lista!$B$17:$B$37</definedName>
    <definedName name="NORMA" localSheetId="9">#REF!</definedName>
    <definedName name="NORMA" localSheetId="10">#REF!</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9">#REF!</definedName>
    <definedName name="NORMAS" localSheetId="8">#REF!</definedName>
    <definedName name="NORMAS" localSheetId="4">#REF!</definedName>
    <definedName name="NORMAS" localSheetId="5">#REF!</definedName>
    <definedName name="NORMAS" localSheetId="6">#REF!</definedName>
    <definedName name="NORMAS">#REF!</definedName>
    <definedName name="NOTAS" localSheetId="9">#REF!</definedName>
    <definedName name="NOTAS" localSheetId="4">#REF!</definedName>
    <definedName name="NOTAS">#REF!</definedName>
    <definedName name="ÑÑ" localSheetId="9">#REF!</definedName>
    <definedName name="ÑÑ" localSheetId="4">#REF!</definedName>
    <definedName name="ÑÑ">#REF!</definedName>
    <definedName name="ÑÑÑ" localSheetId="9">#REF!</definedName>
    <definedName name="ÑÑÑ" localSheetId="4">#REF!</definedName>
    <definedName name="ÑÑÑ">#REF!</definedName>
    <definedName name="obra" localSheetId="1">[2]DATOS!$B$1:$B$65536</definedName>
    <definedName name="obra">[1]DATOS!$B$1:$B$65536</definedName>
    <definedName name="observaciones" localSheetId="9">#REF!</definedName>
    <definedName name="observaciones" localSheetId="10">#REF!</definedName>
    <definedName name="observaciones" localSheetId="8">#REF!</definedName>
    <definedName name="observaciones" localSheetId="4">#REF!</definedName>
    <definedName name="observaciones">#REF!</definedName>
    <definedName name="P" localSheetId="9">#REF!</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erf" localSheetId="9">#REF!</definedName>
    <definedName name="perf" localSheetId="4">#REF!</definedName>
    <definedName name="perf">#REF!</definedName>
    <definedName name="perfil" localSheetId="9">#REF!</definedName>
    <definedName name="perfil" localSheetId="4">#REF!</definedName>
    <definedName name="perfil">#REF!</definedName>
    <definedName name="Peso1A" localSheetId="9">#REF!</definedName>
    <definedName name="Peso1A" localSheetId="4">#REF!</definedName>
    <definedName name="Peso1A">#REF!</definedName>
    <definedName name="Peso2A" localSheetId="9">#REF!</definedName>
    <definedName name="Peso2A" localSheetId="4">#REF!</definedName>
    <definedName name="Peso2A">#REF!</definedName>
    <definedName name="Peso3" localSheetId="9">#REF!</definedName>
    <definedName name="Peso3" localSheetId="4">#REF!</definedName>
    <definedName name="Peso3">#REF!</definedName>
    <definedName name="Peso4" localSheetId="9">#REF!</definedName>
    <definedName name="Peso4" localSheetId="4">#REF!</definedName>
    <definedName name="Peso4">#REF!</definedName>
    <definedName name="Pesoagua2" localSheetId="9">#REF!</definedName>
    <definedName name="Pesoagua2" localSheetId="4">#REF!</definedName>
    <definedName name="Pesoagua2">#REF!</definedName>
    <definedName name="Pesoagua3" localSheetId="9">#REF!</definedName>
    <definedName name="Pesoagua3" localSheetId="4">#REF!</definedName>
    <definedName name="Pesoagua3">#REF!</definedName>
    <definedName name="PesoAire" localSheetId="9">#REF!</definedName>
    <definedName name="PesoAire" localSheetId="4">#REF!</definedName>
    <definedName name="PesoAire">#REF!</definedName>
    <definedName name="PesoAire2" localSheetId="9">#REF!</definedName>
    <definedName name="PesoAire2" localSheetId="4">#REF!</definedName>
    <definedName name="PesoAire2">#REF!</definedName>
    <definedName name="Pesoaire3" localSheetId="9">#REF!</definedName>
    <definedName name="Pesoaire3" localSheetId="4">#REF!</definedName>
    <definedName name="Pesoaire3">#REF!</definedName>
    <definedName name="Pesoenagua" localSheetId="9">#REF!</definedName>
    <definedName name="Pesoenagua" localSheetId="4">#REF!</definedName>
    <definedName name="Pesoenagua">#REF!</definedName>
    <definedName name="Pesoparaf3" localSheetId="9">#REF!</definedName>
    <definedName name="Pesoparaf3" localSheetId="4">#REF!</definedName>
    <definedName name="Pesoparaf3">#REF!</definedName>
    <definedName name="Pesoparafinada" localSheetId="9">#REF!</definedName>
    <definedName name="Pesoparafinada" localSheetId="4">#REF!</definedName>
    <definedName name="Pesoparafinada">#REF!</definedName>
    <definedName name="PesoParf2" localSheetId="9">#REF!</definedName>
    <definedName name="PesoParf2" localSheetId="4">#REF!</definedName>
    <definedName name="PesoParf2">#REF!</definedName>
    <definedName name="PESORETCF1" localSheetId="9">#REF!</definedName>
    <definedName name="PESORETCF1" localSheetId="4">#REF!</definedName>
    <definedName name="PESORETCF1">#REF!</definedName>
    <definedName name="PESORETCF2" localSheetId="9">#REF!</definedName>
    <definedName name="PESORETCF2" localSheetId="4">#REF!</definedName>
    <definedName name="PESORETCF2">#REF!</definedName>
    <definedName name="PESORETCF3" localSheetId="9">#REF!</definedName>
    <definedName name="PESORETCF3" localSheetId="4">#REF!</definedName>
    <definedName name="PESORETCF3">#REF!</definedName>
    <definedName name="plano" localSheetId="9">#REF!</definedName>
    <definedName name="plano" localSheetId="4">#REF!</definedName>
    <definedName name="plano">#REF!</definedName>
    <definedName name="planta" localSheetId="9">#REF!</definedName>
    <definedName name="planta" localSheetId="4">#REF!</definedName>
    <definedName name="planta">#REF!</definedName>
    <definedName name="porcentaje_aditivo" localSheetId="9">#REF!</definedName>
    <definedName name="porcentaje_aditivo" localSheetId="8">#REF!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9">#REF!</definedName>
    <definedName name="porcentaje_finos" localSheetId="8">#REF!</definedName>
    <definedName name="porcentaje_finos" localSheetId="4">#REF!</definedName>
    <definedName name="porcentaje_finos" localSheetId="5">#REF!</definedName>
    <definedName name="porcentaje_finos" localSheetId="6">#REF!</definedName>
    <definedName name="porcentaje_finos">#REF!</definedName>
    <definedName name="porcentaje_gruesos" localSheetId="9">#REF!</definedName>
    <definedName name="porcentaje_gruesos" localSheetId="4">#REF!</definedName>
    <definedName name="porcentaje_gruesos" localSheetId="5">#REF!</definedName>
    <definedName name="porcentaje_gruesos">#REF!</definedName>
    <definedName name="PPP" localSheetId="9">#REF!</definedName>
    <definedName name="PPP" localSheetId="4">#REF!</definedName>
    <definedName name="PPP">#REF!</definedName>
    <definedName name="PPPP" localSheetId="9">#REF!</definedName>
    <definedName name="PPPP" localSheetId="4">#REF!</definedName>
    <definedName name="PPPP">#REF!</definedName>
    <definedName name="PPPPP" localSheetId="9">#REF!</definedName>
    <definedName name="PPPPP" localSheetId="4">#REF!</definedName>
    <definedName name="PPPPP">#REF!</definedName>
    <definedName name="PR" localSheetId="9">#REF!</definedName>
    <definedName name="PR" localSheetId="4">#REF!</definedName>
    <definedName name="PR" localSheetId="5">#REF!</definedName>
    <definedName name="PR">#REF!</definedName>
    <definedName name="PRINT_AREA">#N/A</definedName>
    <definedName name="PRINT_TITLES">#N/A</definedName>
    <definedName name="PRINT_TITLES_MI">#N/A</definedName>
    <definedName name="Proceso" localSheetId="9">#REF!</definedName>
    <definedName name="Proceso" localSheetId="10">#REF!</definedName>
    <definedName name="Proceso" localSheetId="8">#REF!</definedName>
    <definedName name="Proceso" localSheetId="4">#REF!</definedName>
    <definedName name="Proceso" localSheetId="5">#REF!</definedName>
    <definedName name="Proceso">#REF!</definedName>
    <definedName name="Procesos" localSheetId="9">#REF!</definedName>
    <definedName name="Procesos" localSheetId="8">#REF!</definedName>
    <definedName name="Procesos" localSheetId="4">#REF!</definedName>
    <definedName name="Procesos" localSheetId="5">#REF!</definedName>
    <definedName name="Procesos">#REF!</definedName>
    <definedName name="propiedades" localSheetId="9">#REF!</definedName>
    <definedName name="propiedades" localSheetId="8">#REF!</definedName>
    <definedName name="propiedades" localSheetId="4">#REF!</definedName>
    <definedName name="propiedades" localSheetId="5">#REF!</definedName>
    <definedName name="propiedades">#REF!</definedName>
    <definedName name="proporciones" localSheetId="9">#REF!</definedName>
    <definedName name="proporciones" localSheetId="4">#REF!</definedName>
    <definedName name="proporciones" localSheetId="5">#REF!</definedName>
    <definedName name="proporciones">#REF!</definedName>
    <definedName name="proporciones_volumen" localSheetId="9">#REF!</definedName>
    <definedName name="proporciones_volumen" localSheetId="4">#REF!</definedName>
    <definedName name="proporciones_volumen" localSheetId="5">#REF!</definedName>
    <definedName name="proporciones_volumen">#REF!</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10">#REF!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 localSheetId="4">[1]DATOS!#REF!</definedName>
    <definedName name="Registro">[1]DATOS!#REF!</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9">#REF!</definedName>
    <definedName name="reteido38" localSheetId="10">#REF!</definedName>
    <definedName name="reteido38" localSheetId="8">#REF!</definedName>
    <definedName name="reteido38" localSheetId="4">#REF!</definedName>
    <definedName name="reteido38">#REF!</definedName>
    <definedName name="reteido4" localSheetId="9">#REF!</definedName>
    <definedName name="reteido4" localSheetId="8">#REF!</definedName>
    <definedName name="reteido4" localSheetId="4">#REF!</definedName>
    <definedName name="reteido4">#REF!</definedName>
    <definedName name="Retenido1" localSheetId="9">#REF!</definedName>
    <definedName name="Retenido1" localSheetId="8">#REF!</definedName>
    <definedName name="Retenido1" localSheetId="4">#REF!</definedName>
    <definedName name="Retenido1">#REF!</definedName>
    <definedName name="Retenido10" localSheetId="9">#REF!</definedName>
    <definedName name="Retenido10" localSheetId="4">#REF!</definedName>
    <definedName name="Retenido10">#REF!</definedName>
    <definedName name="Retenido100" localSheetId="9">#REF!</definedName>
    <definedName name="Retenido100" localSheetId="4">#REF!</definedName>
    <definedName name="Retenido100">#REF!</definedName>
    <definedName name="retenido112" localSheetId="9">#REF!</definedName>
    <definedName name="retenido112" localSheetId="4">#REF!</definedName>
    <definedName name="retenido112">#REF!</definedName>
    <definedName name="retenido12" localSheetId="9">#REF!</definedName>
    <definedName name="retenido12" localSheetId="4">#REF!</definedName>
    <definedName name="retenido12">#REF!</definedName>
    <definedName name="Retenido200" localSheetId="9">#REF!</definedName>
    <definedName name="Retenido200" localSheetId="4">#REF!</definedName>
    <definedName name="Retenido200">#REF!</definedName>
    <definedName name="Retenido30" localSheetId="9">#REF!</definedName>
    <definedName name="Retenido30" localSheetId="4">#REF!</definedName>
    <definedName name="Retenido30">#REF!</definedName>
    <definedName name="Retenido34" localSheetId="9">#REF!</definedName>
    <definedName name="Retenido34" localSheetId="4">#REF!</definedName>
    <definedName name="Retenido34">#REF!</definedName>
    <definedName name="retenido38" localSheetId="9">#REF!</definedName>
    <definedName name="retenido38" localSheetId="4">#REF!</definedName>
    <definedName name="retenido38">#REF!</definedName>
    <definedName name="Retenido38." localSheetId="9">#REF!</definedName>
    <definedName name="Retenido38." localSheetId="4">#REF!</definedName>
    <definedName name="Retenido38.">#REF!</definedName>
    <definedName name="retenido4" localSheetId="9">#REF!</definedName>
    <definedName name="retenido4" localSheetId="4">#REF!</definedName>
    <definedName name="retenido4">#REF!</definedName>
    <definedName name="retenido40" localSheetId="9">#REF!</definedName>
    <definedName name="retenido40" localSheetId="4">#REF!</definedName>
    <definedName name="retenido40">#REF!</definedName>
    <definedName name="Retenido50" localSheetId="9">#REF!</definedName>
    <definedName name="Retenido50" localSheetId="4">#REF!</definedName>
    <definedName name="Retenido50">#REF!</definedName>
    <definedName name="Retenido8" localSheetId="9">#REF!</definedName>
    <definedName name="Retenido8" localSheetId="4">#REF!</definedName>
    <definedName name="Retenido8">#REF!</definedName>
    <definedName name="Retenido80" localSheetId="9">#REF!</definedName>
    <definedName name="Retenido80" localSheetId="4">#REF!</definedName>
    <definedName name="Retenido80">#REF!</definedName>
    <definedName name="RF" localSheetId="1">[2]DATOS!#REF!</definedName>
    <definedName name="RF" localSheetId="9">[1]DATOS!#REF!</definedName>
    <definedName name="RF" localSheetId="4">[1]DATOS!#REF!</definedName>
    <definedName name="RF" localSheetId="5">[1]DATOS!#REF!</definedName>
    <definedName name="RF">[1]DATOS!#REF!</definedName>
    <definedName name="RICE" localSheetId="9">#REF!</definedName>
    <definedName name="RICE" localSheetId="10">#REF!</definedName>
    <definedName name="RICE" localSheetId="8">#REF!</definedName>
    <definedName name="RICE" localSheetId="4">#REF!</definedName>
    <definedName name="RICE">#REF!</definedName>
    <definedName name="Roughness_Processed_BTAVCICD1" localSheetId="9">#REF!</definedName>
    <definedName name="Roughness_Processed_BTAVCICD1" localSheetId="8">#REF!</definedName>
    <definedName name="Roughness_Processed_BTAVCICD1" localSheetId="4">#REF!</definedName>
    <definedName name="Roughness_Processed_BTAVCICD1">#REF!</definedName>
    <definedName name="s4o" localSheetId="9">#REF!</definedName>
    <definedName name="s4o" localSheetId="10">#REF!</definedName>
    <definedName name="s4o" localSheetId="8">#REF!</definedName>
    <definedName name="s4o" localSheetId="7">#REF!</definedName>
    <definedName name="s4o" localSheetId="4">#REF!</definedName>
    <definedName name="s4o">#REF!</definedName>
    <definedName name="sdsd">[22]Lista!$B$4:$B$12</definedName>
    <definedName name="sjdjhfdggf" localSheetId="9">#REF!</definedName>
    <definedName name="sjdjhfdggf" localSheetId="10">#REF!</definedName>
    <definedName name="sjdjhfdggf" localSheetId="8">#REF!</definedName>
    <definedName name="sjdjhfdggf" localSheetId="4">#REF!</definedName>
    <definedName name="sjdjhfdggf">#REF!</definedName>
    <definedName name="slskjsjs" localSheetId="9">#REF!</definedName>
    <definedName name="slskjsjs" localSheetId="8">#REF!</definedName>
    <definedName name="slskjsjs" localSheetId="4">#REF!</definedName>
    <definedName name="slskjsjs">#REF!</definedName>
    <definedName name="smi" localSheetId="9">#REF!</definedName>
    <definedName name="smi" localSheetId="8">#REF!</definedName>
    <definedName name="smi" localSheetId="4">#REF!</definedName>
    <definedName name="smi">#REF!</definedName>
    <definedName name="sojo" localSheetId="9">#REF!</definedName>
    <definedName name="sojo" localSheetId="4">#REF!</definedName>
    <definedName name="sojo">#REF!</definedName>
    <definedName name="SOLI" localSheetId="9">#REF!</definedName>
    <definedName name="SOLI" localSheetId="4">#REF!</definedName>
    <definedName name="SOLI">#REF!</definedName>
    <definedName name="sososo" localSheetId="9">#REF!</definedName>
    <definedName name="sososo" localSheetId="4">#REF!</definedName>
    <definedName name="sososo">#REF!</definedName>
    <definedName name="ssdd">[22]Lista!$B$23:$B$43</definedName>
    <definedName name="SUELO">[23]Hoja1!$B$3:$B$5</definedName>
    <definedName name="sumatoria" localSheetId="9">#REF!</definedName>
    <definedName name="sumatoria" localSheetId="10">#REF!</definedName>
    <definedName name="sumatoria" localSheetId="8">#REF!</definedName>
    <definedName name="sumatoria" localSheetId="4">#REF!</definedName>
    <definedName name="sumatoria">#REF!</definedName>
    <definedName name="tamaño_maximo" localSheetId="9">#REF!</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AMICES" localSheetId="9">#REF!</definedName>
    <definedName name="TAMICES" localSheetId="4">#REF!</definedName>
    <definedName name="TAMICES">#REF!</definedName>
    <definedName name="TER">[8]Hoja2!$C$5:$C$7</definedName>
    <definedName name="TipoDeDocumento" localSheetId="9">#REF!</definedName>
    <definedName name="TipoDeDocumento" localSheetId="10">#REF!</definedName>
    <definedName name="TipoDeDocumento" localSheetId="8">#REF!</definedName>
    <definedName name="TipoDeDocumento" localSheetId="4">#REF!</definedName>
    <definedName name="TipoDeDocumento" localSheetId="5">#REF!</definedName>
    <definedName name="TipoDeDocumento" localSheetId="6">#REF!</definedName>
    <definedName name="TipoDeDocumento">#REF!</definedName>
    <definedName name="TipoDoc">[24]Lista!$B$4:$B$17</definedName>
    <definedName name="TipoDocumento" localSheetId="9">#REF!</definedName>
    <definedName name="TipoDocumento" localSheetId="10">#REF!</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9">'Reg fotográfico ambiental UF1y3'!$A:$L,'Reg fotográfico ambiental UF1y3'!$1:$3</definedName>
    <definedName name="_xlnm.Print_Titles" localSheetId="10">'Reg fotográfico ambiental UF2,1'!$B:$L,'Reg fotográfico ambiental UF2,1'!$1:$3</definedName>
    <definedName name="_xlnm.Print_Titles" localSheetId="8">'Registro fotográfico OyM'!$A:$L,'Registro fotográfico OyM'!$1:$3</definedName>
    <definedName name="_xlnm.Print_Titles" localSheetId="4">'Registro fotográfico redes'!$A:$L,'Registro fotográfico redes'!$1:$3</definedName>
    <definedName name="_xlnm.Print_Titles" localSheetId="5">'Registro fotográfico técnico'!$A:$L,'Registro fotográfico técnico'!$1:$3</definedName>
    <definedName name="_xlnm.Print_Titles" localSheetId="6">'Registro fotográfico túnel'!$A:$L,'Registro fotográfico túnel'!$1:$3</definedName>
    <definedName name="TT" localSheetId="9">#REF!</definedName>
    <definedName name="TT" localSheetId="10">#REF!</definedName>
    <definedName name="TT" localSheetId="8">#REF!</definedName>
    <definedName name="TT" localSheetId="4">#REF!</definedName>
    <definedName name="TT">#REF!</definedName>
    <definedName name="UIY" localSheetId="9">#REF!</definedName>
    <definedName name="UIY" localSheetId="8">#REF!</definedName>
    <definedName name="UIY" localSheetId="4">#REF!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9">#REF!</definedName>
    <definedName name="Volumen" localSheetId="10">#REF!</definedName>
    <definedName name="Volumen" localSheetId="8">#REF!</definedName>
    <definedName name="Volumen" localSheetId="4">#REF!</definedName>
    <definedName name="Volumen">#REF!</definedName>
    <definedName name="VOLUMEN1" localSheetId="9">#REF!</definedName>
    <definedName name="VOLUMEN1" localSheetId="8">#REF!</definedName>
    <definedName name="VOLUMEN1" localSheetId="4">#REF!</definedName>
    <definedName name="VOLUMEN1">#REF!</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[21]Lista!$B$17:$B$37</definedName>
    <definedName name="yipitin" localSheetId="2">[1]DATOS!#REF!</definedName>
    <definedName name="yipitin" localSheetId="9">[1]DATOS!#REF!</definedName>
    <definedName name="yipitin" localSheetId="10">[1]DATOS!#REF!</definedName>
    <definedName name="yipitin" localSheetId="8">[1]DATOS!#REF!</definedName>
    <definedName name="yipitin" localSheetId="7">[1]DATOS!#REF!</definedName>
    <definedName name="yipitin" localSheetId="4">[1]DATOS!#REF!</definedName>
    <definedName name="yipitin" localSheetId="5">[1]DATOS!#REF!</definedName>
    <definedName name="yipitin">[1]DATOS!#REF!</definedName>
    <definedName name="Yipo" localSheetId="2">[1]DATOS!#REF!</definedName>
    <definedName name="Yipo" localSheetId="9">[1]DATOS!#REF!</definedName>
    <definedName name="Yipo" localSheetId="8">[1]DATOS!#REF!</definedName>
    <definedName name="Yipo" localSheetId="7">[1]DATOS!#REF!</definedName>
    <definedName name="Yipo" localSheetId="4">[1]DATOS!#REF!</definedName>
    <definedName name="Yipo">[1]DATOS!#REF!</definedName>
  </definedNames>
  <calcPr calcId="181029" iterate="1"/>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O299" i="640" l="1"/>
  <c r="Q299" i="640" s="1"/>
  <c r="O298" i="640"/>
  <c r="Q298" i="640" s="1"/>
  <c r="O297" i="640"/>
  <c r="Q297" i="640" s="1"/>
  <c r="N292" i="640"/>
  <c r="O291" i="640"/>
  <c r="Q291" i="640" s="1"/>
  <c r="O290" i="640"/>
  <c r="Q290" i="640" s="1"/>
  <c r="O289" i="640"/>
  <c r="Q289" i="640" s="1"/>
  <c r="O286" i="640"/>
  <c r="Q286" i="640" s="1"/>
  <c r="O285" i="640"/>
  <c r="O284" i="640"/>
  <c r="O283" i="640"/>
  <c r="Q283" i="640" s="1"/>
  <c r="O282" i="640"/>
  <c r="Q282" i="640" s="1"/>
  <c r="O281" i="640"/>
  <c r="Q281" i="640" s="1"/>
  <c r="O280" i="640"/>
  <c r="Q280" i="640" s="1"/>
  <c r="O279" i="640"/>
  <c r="Q279" i="640" s="1"/>
  <c r="O278" i="640"/>
  <c r="Q278" i="640" s="1"/>
  <c r="O277" i="640"/>
  <c r="Q277" i="640" s="1"/>
  <c r="O276" i="640"/>
  <c r="Q276" i="640" s="1"/>
  <c r="O275" i="640"/>
  <c r="Q275" i="640" s="1"/>
  <c r="O274" i="640"/>
  <c r="Q274" i="640" s="1"/>
  <c r="O273" i="640"/>
  <c r="Q273" i="640" s="1"/>
  <c r="O272" i="640"/>
  <c r="Q272" i="640" s="1"/>
  <c r="O271" i="640"/>
  <c r="Q271" i="640" s="1"/>
  <c r="G271" i="640"/>
  <c r="Q270" i="640"/>
  <c r="O270" i="640"/>
  <c r="Q269" i="640"/>
  <c r="O269" i="640"/>
  <c r="Q268" i="640"/>
  <c r="O268" i="640"/>
  <c r="O267" i="640"/>
  <c r="G267" i="640"/>
  <c r="G292" i="640" s="1"/>
  <c r="O266" i="640"/>
  <c r="Q266" i="640" s="1"/>
  <c r="O255" i="640"/>
  <c r="Q255" i="640" s="1"/>
  <c r="R248" i="640"/>
  <c r="R247" i="640"/>
  <c r="N247" i="640"/>
  <c r="G247" i="640"/>
  <c r="O246" i="640"/>
  <c r="Q246" i="640" s="1"/>
  <c r="O245" i="640"/>
  <c r="Q244" i="640"/>
  <c r="Q247" i="640" s="1"/>
  <c r="S247" i="640" s="1"/>
  <c r="O244" i="640"/>
  <c r="R241" i="640"/>
  <c r="G241" i="640"/>
  <c r="G248" i="640" s="1"/>
  <c r="O239" i="640"/>
  <c r="Q239" i="640" s="1"/>
  <c r="O238" i="640"/>
  <c r="Q238" i="640" s="1"/>
  <c r="O237" i="640"/>
  <c r="Q237" i="640" s="1"/>
  <c r="O236" i="640"/>
  <c r="Q236" i="640" s="1"/>
  <c r="O235" i="640"/>
  <c r="Q235" i="640" s="1"/>
  <c r="O234" i="640"/>
  <c r="Q234" i="640" s="1"/>
  <c r="O233" i="640"/>
  <c r="Q233" i="640" s="1"/>
  <c r="G233" i="640"/>
  <c r="Q232" i="640"/>
  <c r="O232" i="640"/>
  <c r="Q231" i="640"/>
  <c r="O231" i="640"/>
  <c r="Q230" i="640"/>
  <c r="O230" i="640"/>
  <c r="Q229" i="640"/>
  <c r="O229" i="640"/>
  <c r="Q228" i="640"/>
  <c r="O228" i="640"/>
  <c r="Q227" i="640"/>
  <c r="O227" i="640"/>
  <c r="Q226" i="640"/>
  <c r="O226" i="640"/>
  <c r="Q225" i="640"/>
  <c r="O225" i="640"/>
  <c r="Q224" i="640"/>
  <c r="O224" i="640"/>
  <c r="Q223" i="640"/>
  <c r="O223" i="640"/>
  <c r="Q222" i="640"/>
  <c r="O222" i="640"/>
  <c r="Q221" i="640"/>
  <c r="O221" i="640"/>
  <c r="Q220" i="640"/>
  <c r="O220" i="640"/>
  <c r="Q219" i="640"/>
  <c r="O219" i="640"/>
  <c r="Q218" i="640"/>
  <c r="O218" i="640"/>
  <c r="Q217" i="640"/>
  <c r="O217" i="640"/>
  <c r="Q216" i="640"/>
  <c r="O216" i="640"/>
  <c r="Q215" i="640"/>
  <c r="O215" i="640"/>
  <c r="Q214" i="640"/>
  <c r="O214" i="640"/>
  <c r="Q213" i="640"/>
  <c r="O213" i="640"/>
  <c r="Q212" i="640"/>
  <c r="O212" i="640"/>
  <c r="Q211" i="640"/>
  <c r="O211" i="640"/>
  <c r="Q210" i="640"/>
  <c r="O210" i="640"/>
  <c r="Q209" i="640"/>
  <c r="O209" i="640"/>
  <c r="Q208" i="640"/>
  <c r="O208" i="640"/>
  <c r="Q207" i="640"/>
  <c r="O207" i="640"/>
  <c r="Q206" i="640"/>
  <c r="O206" i="640"/>
  <c r="Q205" i="640"/>
  <c r="O205" i="640"/>
  <c r="Q204" i="640"/>
  <c r="O204" i="640"/>
  <c r="Q203" i="640"/>
  <c r="O203" i="640"/>
  <c r="Q202" i="640"/>
  <c r="O202" i="640"/>
  <c r="N241" i="640" s="1"/>
  <c r="N248" i="640" s="1"/>
  <c r="Q196" i="640"/>
  <c r="O196" i="640"/>
  <c r="Q195" i="640"/>
  <c r="O195" i="640"/>
  <c r="Q194" i="640"/>
  <c r="O194" i="640"/>
  <c r="Q193" i="640"/>
  <c r="O193" i="640"/>
  <c r="Q192" i="640"/>
  <c r="O192" i="640"/>
  <c r="N192" i="640"/>
  <c r="O191" i="640"/>
  <c r="Q191" i="640" s="1"/>
  <c r="O190" i="640"/>
  <c r="G190" i="640"/>
  <c r="Q190" i="640" s="1"/>
  <c r="Q189" i="640"/>
  <c r="O189" i="640"/>
  <c r="Q188" i="640"/>
  <c r="O188" i="640"/>
  <c r="Q187" i="640"/>
  <c r="O187" i="640"/>
  <c r="Q186" i="640"/>
  <c r="O186" i="640"/>
  <c r="Q185" i="640"/>
  <c r="O185" i="640"/>
  <c r="Q184" i="640"/>
  <c r="O184" i="640"/>
  <c r="Q183" i="640"/>
  <c r="O183" i="640"/>
  <c r="Q182" i="640"/>
  <c r="O182" i="640"/>
  <c r="Q177" i="640"/>
  <c r="O177" i="640"/>
  <c r="Q176" i="640"/>
  <c r="O176" i="640"/>
  <c r="Q175" i="640"/>
  <c r="O175" i="640"/>
  <c r="Q174" i="640"/>
  <c r="O174" i="640"/>
  <c r="Q173" i="640"/>
  <c r="O173" i="640"/>
  <c r="Q172" i="640"/>
  <c r="O172" i="640"/>
  <c r="Q171" i="640"/>
  <c r="O171" i="640"/>
  <c r="Q170" i="640"/>
  <c r="O170" i="640"/>
  <c r="Q169" i="640"/>
  <c r="O169" i="640"/>
  <c r="Q162" i="640"/>
  <c r="O162" i="640"/>
  <c r="Q161" i="640"/>
  <c r="O161" i="640"/>
  <c r="Q160" i="640"/>
  <c r="O160" i="640"/>
  <c r="Q159" i="640"/>
  <c r="O159" i="640"/>
  <c r="Q158" i="640"/>
  <c r="O158" i="640"/>
  <c r="Q157" i="640"/>
  <c r="O157" i="640"/>
  <c r="O156" i="640"/>
  <c r="O155" i="640"/>
  <c r="Q155" i="640" s="1"/>
  <c r="O154" i="640"/>
  <c r="Q154" i="640" s="1"/>
  <c r="O153" i="640"/>
  <c r="Q153" i="640" s="1"/>
  <c r="O152" i="640"/>
  <c r="Q152" i="640" s="1"/>
  <c r="O151" i="640"/>
  <c r="Q151" i="640" s="1"/>
  <c r="O147" i="640"/>
  <c r="Q147" i="640" s="1"/>
  <c r="O146" i="640"/>
  <c r="Q146" i="640" s="1"/>
  <c r="O145" i="640"/>
  <c r="Q145" i="640" s="1"/>
  <c r="O144" i="640"/>
  <c r="Q144" i="640" s="1"/>
  <c r="O143" i="640"/>
  <c r="Q143" i="640" s="1"/>
  <c r="O142" i="640"/>
  <c r="Q142" i="640" s="1"/>
  <c r="O141" i="640"/>
  <c r="Q141" i="640" s="1"/>
  <c r="O140" i="640"/>
  <c r="Q140" i="640" s="1"/>
  <c r="O139" i="640"/>
  <c r="Q139" i="640" s="1"/>
  <c r="O138" i="640"/>
  <c r="Q138" i="640" s="1"/>
  <c r="O137" i="640"/>
  <c r="Q137" i="640" s="1"/>
  <c r="O136" i="640"/>
  <c r="Q136" i="640" s="1"/>
  <c r="G136" i="640"/>
  <c r="Q135" i="640"/>
  <c r="O135" i="640"/>
  <c r="Q134" i="640"/>
  <c r="O134" i="640"/>
  <c r="Q133" i="640"/>
  <c r="O133" i="640"/>
  <c r="Q132" i="640"/>
  <c r="O132" i="640"/>
  <c r="Q131" i="640"/>
  <c r="O131" i="640"/>
  <c r="Q130" i="640"/>
  <c r="O130" i="640"/>
  <c r="Q129" i="640"/>
  <c r="O129" i="640"/>
  <c r="Q128" i="640"/>
  <c r="O128" i="640"/>
  <c r="Q127" i="640"/>
  <c r="O127" i="640"/>
  <c r="Q126" i="640"/>
  <c r="O126" i="640"/>
  <c r="Q125" i="640"/>
  <c r="O125" i="640"/>
  <c r="Q124" i="640"/>
  <c r="O124" i="640"/>
  <c r="Q123" i="640"/>
  <c r="O123" i="640"/>
  <c r="Q122" i="640"/>
  <c r="O122" i="640"/>
  <c r="Q121" i="640"/>
  <c r="O121" i="640"/>
  <c r="Q120" i="640"/>
  <c r="O120" i="640"/>
  <c r="Q119" i="640"/>
  <c r="O119" i="640"/>
  <c r="Q113" i="640"/>
  <c r="O113" i="640"/>
  <c r="Q112" i="640"/>
  <c r="O112" i="640"/>
  <c r="G111" i="640"/>
  <c r="G114" i="640" s="1"/>
  <c r="Q110" i="640"/>
  <c r="O110" i="640"/>
  <c r="Q109" i="640"/>
  <c r="O109" i="640"/>
  <c r="Q108" i="640"/>
  <c r="O108" i="640"/>
  <c r="Q107" i="640"/>
  <c r="O107" i="640"/>
  <c r="Q106" i="640"/>
  <c r="O106" i="640"/>
  <c r="Q105" i="640"/>
  <c r="O105" i="640"/>
  <c r="Q104" i="640"/>
  <c r="O104" i="640"/>
  <c r="Q103" i="640"/>
  <c r="O103" i="640"/>
  <c r="Q102" i="640"/>
  <c r="O102" i="640"/>
  <c r="Q101" i="640"/>
  <c r="O101" i="640"/>
  <c r="Q100" i="640"/>
  <c r="O100" i="640"/>
  <c r="Q99" i="640"/>
  <c r="O99" i="640"/>
  <c r="Q98" i="640"/>
  <c r="O98" i="640"/>
  <c r="Q97" i="640"/>
  <c r="O97" i="640"/>
  <c r="Q96" i="640"/>
  <c r="O96" i="640"/>
  <c r="Q95" i="640"/>
  <c r="O95" i="640"/>
  <c r="Q94" i="640"/>
  <c r="O94" i="640"/>
  <c r="Q93" i="640"/>
  <c r="O93" i="640"/>
  <c r="Q92" i="640"/>
  <c r="O92" i="640"/>
  <c r="Q91" i="640"/>
  <c r="O91" i="640"/>
  <c r="Q90" i="640"/>
  <c r="O90" i="640"/>
  <c r="Q89" i="640"/>
  <c r="O89" i="640"/>
  <c r="Q88" i="640"/>
  <c r="O88" i="640"/>
  <c r="Q87" i="640"/>
  <c r="O87" i="640"/>
  <c r="Q86" i="640"/>
  <c r="O86" i="640"/>
  <c r="Q85" i="640"/>
  <c r="O85" i="640"/>
  <c r="Q84" i="640"/>
  <c r="O84" i="640"/>
  <c r="Q83" i="640"/>
  <c r="O83" i="640"/>
  <c r="Q82" i="640"/>
  <c r="O82" i="640"/>
  <c r="Q81" i="640"/>
  <c r="O81" i="640"/>
  <c r="Q80" i="640"/>
  <c r="O80" i="640"/>
  <c r="Q79" i="640"/>
  <c r="O79" i="640"/>
  <c r="Q78" i="640"/>
  <c r="O78" i="640"/>
  <c r="Q77" i="640"/>
  <c r="O77" i="640"/>
  <c r="Q76" i="640"/>
  <c r="O76" i="640"/>
  <c r="Q75" i="640"/>
  <c r="O75" i="640"/>
  <c r="Q74" i="640"/>
  <c r="O74" i="640"/>
  <c r="Q73" i="640"/>
  <c r="O73" i="640"/>
  <c r="Q72" i="640"/>
  <c r="O72" i="640"/>
  <c r="Q71" i="640"/>
  <c r="O71" i="640"/>
  <c r="Q70" i="640"/>
  <c r="O70" i="640"/>
  <c r="Q69" i="640"/>
  <c r="O69" i="640"/>
  <c r="Q68" i="640"/>
  <c r="O68" i="640"/>
  <c r="Q67" i="640"/>
  <c r="O67" i="640"/>
  <c r="Q66" i="640"/>
  <c r="O66" i="640"/>
  <c r="Q65" i="640"/>
  <c r="O65" i="640"/>
  <c r="Q64" i="640"/>
  <c r="O64" i="640"/>
  <c r="Q63" i="640"/>
  <c r="O63" i="640"/>
  <c r="Q62" i="640"/>
  <c r="O62" i="640"/>
  <c r="Q61" i="640"/>
  <c r="O61" i="640"/>
  <c r="Q60" i="640"/>
  <c r="O60" i="640"/>
  <c r="Q59" i="640"/>
  <c r="O59" i="640"/>
  <c r="Q58" i="640"/>
  <c r="O58" i="640"/>
  <c r="Q57" i="640"/>
  <c r="O57" i="640"/>
  <c r="Q56" i="640"/>
  <c r="O56" i="640"/>
  <c r="Q55" i="640"/>
  <c r="O55" i="640"/>
  <c r="Q54" i="640"/>
  <c r="O54" i="640"/>
  <c r="Q53" i="640"/>
  <c r="O53" i="640"/>
  <c r="Q52" i="640"/>
  <c r="O52" i="640"/>
  <c r="Q51" i="640"/>
  <c r="O51" i="640"/>
  <c r="Q50" i="640"/>
  <c r="O50" i="640"/>
  <c r="Q49" i="640"/>
  <c r="O49" i="640"/>
  <c r="Q48" i="640"/>
  <c r="O48" i="640"/>
  <c r="Q47" i="640"/>
  <c r="O47" i="640"/>
  <c r="Q46" i="640"/>
  <c r="O46" i="640"/>
  <c r="Q45" i="640"/>
  <c r="O45" i="640"/>
  <c r="Q44" i="640"/>
  <c r="O44" i="640"/>
  <c r="Q43" i="640"/>
  <c r="O43" i="640"/>
  <c r="Q42" i="640"/>
  <c r="O42" i="640"/>
  <c r="Q41" i="640"/>
  <c r="O41" i="640"/>
  <c r="Q40" i="640"/>
  <c r="O40" i="640"/>
  <c r="Q39" i="640"/>
  <c r="O39" i="640"/>
  <c r="Q38" i="640"/>
  <c r="O38" i="640"/>
  <c r="Q37" i="640"/>
  <c r="O37" i="640"/>
  <c r="Q36" i="640"/>
  <c r="O36" i="640"/>
  <c r="Q35" i="640"/>
  <c r="O35" i="640"/>
  <c r="Q34" i="640"/>
  <c r="O34" i="640"/>
  <c r="Q33" i="640"/>
  <c r="O33" i="640"/>
  <c r="Q32" i="640"/>
  <c r="O32" i="640"/>
  <c r="Q31" i="640"/>
  <c r="O31" i="640"/>
  <c r="Q30" i="640"/>
  <c r="O30" i="640"/>
  <c r="Q29" i="640"/>
  <c r="O29" i="640"/>
  <c r="Q28" i="640"/>
  <c r="O28" i="640"/>
  <c r="Q27" i="640"/>
  <c r="O27" i="640"/>
  <c r="Q26" i="640"/>
  <c r="O26" i="640"/>
  <c r="Q25" i="640"/>
  <c r="O25" i="640"/>
  <c r="Q24" i="640"/>
  <c r="O24" i="640"/>
  <c r="Q23" i="640"/>
  <c r="O23" i="640"/>
  <c r="Q22" i="640"/>
  <c r="O22" i="640"/>
  <c r="Q21" i="640"/>
  <c r="O21" i="640"/>
  <c r="Q20" i="640"/>
  <c r="O20" i="640"/>
  <c r="Q19" i="640"/>
  <c r="O19" i="640"/>
  <c r="Q18" i="640"/>
  <c r="O18" i="640"/>
  <c r="Q17" i="640"/>
  <c r="O17" i="640"/>
  <c r="Q16" i="640"/>
  <c r="O16" i="640"/>
  <c r="Q15" i="640"/>
  <c r="Q111" i="640" s="1"/>
  <c r="Q114" i="640" s="1"/>
  <c r="O15" i="640"/>
  <c r="N14" i="640"/>
  <c r="Q241" i="640" l="1"/>
  <c r="Q292" i="640"/>
  <c r="S292" i="640" s="1"/>
  <c r="Q267" i="640"/>
  <c r="V284" i="316"/>
  <c r="Q248" i="640" l="1"/>
  <c r="S248" i="640" s="1"/>
  <c r="S241" i="640"/>
  <c r="Q56" i="801"/>
  <c r="Q55" i="801"/>
  <c r="P54" i="801"/>
  <c r="O54" i="801"/>
  <c r="N54" i="801"/>
  <c r="Q53" i="801"/>
  <c r="P53" i="801"/>
  <c r="Q52" i="801"/>
  <c r="P51" i="801"/>
  <c r="O51" i="801"/>
  <c r="N51" i="801"/>
  <c r="M51" i="801"/>
  <c r="Q50" i="801"/>
  <c r="Q49" i="801"/>
  <c r="P48" i="801"/>
  <c r="O48" i="801"/>
  <c r="N48" i="801"/>
  <c r="M48" i="801"/>
  <c r="Q48" i="801" s="1"/>
  <c r="Q47" i="801"/>
  <c r="Q46" i="801"/>
  <c r="O45" i="801"/>
  <c r="N45" i="801"/>
  <c r="M45" i="801"/>
  <c r="Q45" i="801" s="1"/>
  <c r="Q44" i="801"/>
  <c r="Q43" i="801"/>
  <c r="O42" i="801"/>
  <c r="N42" i="801"/>
  <c r="M42" i="801"/>
  <c r="G42" i="801"/>
  <c r="Q41" i="801"/>
  <c r="Q40" i="801"/>
  <c r="G40" i="801"/>
  <c r="O39" i="801"/>
  <c r="N39" i="801"/>
  <c r="M39" i="801"/>
  <c r="G39" i="801"/>
  <c r="Q38" i="801"/>
  <c r="G38" i="801"/>
  <c r="Q37" i="801"/>
  <c r="G37" i="801"/>
  <c r="O36" i="801"/>
  <c r="N36" i="801"/>
  <c r="Q36" i="801" s="1"/>
  <c r="M36" i="801"/>
  <c r="G36" i="801"/>
  <c r="O35" i="801"/>
  <c r="Q35" i="801" s="1"/>
  <c r="G35" i="801"/>
  <c r="O34" i="801"/>
  <c r="Q34" i="801" s="1"/>
  <c r="G34" i="801"/>
  <c r="P33" i="801"/>
  <c r="O33" i="801"/>
  <c r="N33" i="801"/>
  <c r="M33" i="801"/>
  <c r="G33" i="801"/>
  <c r="O32" i="801"/>
  <c r="N32" i="801"/>
  <c r="M32" i="801"/>
  <c r="Q32" i="801" s="1"/>
  <c r="G32" i="801"/>
  <c r="O31" i="801"/>
  <c r="N31" i="801"/>
  <c r="Q31" i="801" s="1"/>
  <c r="G31" i="801"/>
  <c r="G30" i="801"/>
  <c r="Q29" i="801"/>
  <c r="G29" i="801"/>
  <c r="Q28" i="801"/>
  <c r="G28" i="801"/>
  <c r="N27" i="801"/>
  <c r="M27" i="801"/>
  <c r="G27" i="801"/>
  <c r="Q26" i="801"/>
  <c r="G26" i="801"/>
  <c r="Q25" i="801"/>
  <c r="G25" i="801"/>
  <c r="P24" i="801"/>
  <c r="P30" i="801" s="1"/>
  <c r="O24" i="801"/>
  <c r="O30" i="801" s="1"/>
  <c r="N24" i="801"/>
  <c r="N30" i="801" s="1"/>
  <c r="M24" i="801"/>
  <c r="M30" i="801" s="1"/>
  <c r="G24" i="801"/>
  <c r="O23" i="801"/>
  <c r="M23" i="801"/>
  <c r="G23" i="801"/>
  <c r="O22" i="801"/>
  <c r="G22" i="801"/>
  <c r="P21" i="801"/>
  <c r="P27" i="801" s="1"/>
  <c r="O21" i="801"/>
  <c r="O27" i="801" s="1"/>
  <c r="N21" i="801"/>
  <c r="M21" i="801"/>
  <c r="G21" i="801"/>
  <c r="Q20" i="801"/>
  <c r="G20" i="801"/>
  <c r="Q19" i="801"/>
  <c r="G19" i="801"/>
  <c r="P18" i="801"/>
  <c r="O18" i="801"/>
  <c r="N18" i="801"/>
  <c r="M18" i="801"/>
  <c r="G18" i="801"/>
  <c r="Q17" i="801"/>
  <c r="G17" i="801"/>
  <c r="Q16" i="801"/>
  <c r="G16" i="801"/>
  <c r="P15" i="801"/>
  <c r="O15" i="801"/>
  <c r="N15" i="801"/>
  <c r="M15" i="801"/>
  <c r="Q15" i="801" s="1"/>
  <c r="G15" i="801"/>
  <c r="P14" i="801"/>
  <c r="P23" i="801" s="1"/>
  <c r="N14" i="801"/>
  <c r="N23" i="801" s="1"/>
  <c r="M14" i="801"/>
  <c r="Q14" i="801" s="1"/>
  <c r="G14" i="801"/>
  <c r="P13" i="801"/>
  <c r="P22" i="801" s="1"/>
  <c r="N13" i="801"/>
  <c r="N22" i="801" s="1"/>
  <c r="Q22" i="801" s="1"/>
  <c r="M13" i="801"/>
  <c r="G13" i="801"/>
  <c r="Q12" i="801"/>
  <c r="E12" i="801"/>
  <c r="G12" i="801" s="1"/>
  <c r="D12" i="801"/>
  <c r="E11" i="801"/>
  <c r="D11" i="801"/>
  <c r="G10" i="801"/>
  <c r="Q33" i="801" l="1"/>
  <c r="G11" i="801"/>
  <c r="Q21" i="801"/>
  <c r="Q51" i="801"/>
  <c r="Q18" i="801"/>
  <c r="Q42" i="801"/>
  <c r="Q39" i="801"/>
  <c r="Q30" i="801"/>
  <c r="Q23" i="801"/>
  <c r="Q27" i="801"/>
  <c r="M54" i="801"/>
  <c r="Q54" i="801" s="1"/>
  <c r="Q13" i="801"/>
  <c r="Q24" i="801"/>
  <c r="F259" i="316" l="1"/>
  <c r="J259" i="316" l="1"/>
  <c r="E156" i="316"/>
  <c r="G143" i="316" s="1"/>
  <c r="F192" i="316"/>
  <c r="J192" i="316" s="1"/>
  <c r="E239" i="316"/>
  <c r="I239" i="316" s="1"/>
  <c r="G148" i="316"/>
  <c r="J272" i="316"/>
  <c r="E262" i="316"/>
  <c r="C262" i="316"/>
  <c r="D242" i="316"/>
  <c r="B242" i="316"/>
  <c r="J224" i="316"/>
  <c r="E195" i="316"/>
  <c r="C195" i="316"/>
  <c r="D159" i="316"/>
  <c r="B159" i="316"/>
  <c r="K150" i="316"/>
  <c r="E150" i="316"/>
  <c r="G262" i="316"/>
  <c r="H148" i="316"/>
  <c r="K147" i="316"/>
  <c r="H147" i="316"/>
  <c r="G147" i="316"/>
  <c r="K146" i="316"/>
  <c r="F242" i="316" s="1"/>
  <c r="H146" i="316"/>
  <c r="K145" i="316"/>
  <c r="G227" i="316" s="1"/>
  <c r="H227" i="316" s="1"/>
  <c r="H145" i="316"/>
  <c r="G145" i="316"/>
  <c r="K144" i="316"/>
  <c r="G195" i="316" s="1"/>
  <c r="H144" i="316"/>
  <c r="K143" i="316"/>
  <c r="F159" i="316" s="1"/>
  <c r="H143" i="316"/>
  <c r="H150" i="316" l="1"/>
  <c r="G144" i="316"/>
  <c r="I156" i="316"/>
  <c r="G146" i="316"/>
  <c r="G150" i="316" l="1"/>
</calcChain>
</file>

<file path=xl/sharedStrings.xml><?xml version="1.0" encoding="utf-8"?>
<sst xmlns="http://schemas.openxmlformats.org/spreadsheetml/2006/main" count="2628" uniqueCount="1175">
  <si>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</si>
  <si>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</si>
  <si>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</si>
  <si>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</si>
  <si>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</si>
  <si>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</si>
  <si>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</si>
  <si>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</si>
  <si>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</si>
  <si>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</si>
  <si>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</si>
  <si>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</si>
  <si>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</si>
  <si>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</si>
  <si>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</si>
  <si>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</si>
  <si>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</si>
  <si>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</si>
  <si>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</si>
  <si>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</si>
  <si>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</si>
  <si>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</si>
  <si>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</si>
  <si>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</si>
  <si>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</si>
  <si>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</si>
  <si>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</si>
  <si>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</si>
  <si>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NOTA:  Según el Numeral 6.2 de la Parte General del Contrato, las observaciones de la Interventoría no se entienden como aprobación o desaprobación y no sirven de excusa para el no cumplimento de los resultados requeridos en las especificaciones técnicas o para el no cumplimiento de cualquier otra de sus obligaciones bajo el Contrato.</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</si>
  <si>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</si>
  <si>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</si>
  <si>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</si>
  <si>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</si>
  <si>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</si>
  <si>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</si>
  <si>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</si>
  <si>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</si>
  <si>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</si>
  <si>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</si>
  <si>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</si>
  <si>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</si>
  <si>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</si>
  <si>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</si>
  <si>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</si>
  <si>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</si>
  <si>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</si>
  <si>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</si>
  <si>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</si>
  <si>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</si>
  <si>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</si>
  <si>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</si>
  <si>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</si>
  <si>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</si>
  <si>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</si>
  <si>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</si>
  <si>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</si>
  <si>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</si>
  <si>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</si>
  <si>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</si>
  <si>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</si>
  <si>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</si>
  <si>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</si>
  <si>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</si>
  <si>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</si>
  <si>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</si>
  <si>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</si>
  <si>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</si>
  <si>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</si>
  <si>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</si>
  <si>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</si>
  <si>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</si>
  <si>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</si>
  <si>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</si>
  <si>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</si>
  <si>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</si>
  <si>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</si>
  <si>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</si>
  <si>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</si>
  <si>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</si>
  <si>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</si>
  <si>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</si>
  <si>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</si>
  <si>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</si>
  <si>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</si>
  <si>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</si>
  <si>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</si>
  <si>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Unidad Funcional 2</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</si>
  <si>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</si>
  <si>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</si>
  <si>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</si>
  <si>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</si>
  <si>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</si>
  <si>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</si>
  <si>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</si>
  <si>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</si>
  <si>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</si>
  <si>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</si>
  <si>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</si>
  <si>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</si>
  <si>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</si>
  <si>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</si>
  <si>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</si>
  <si>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</si>
  <si>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</si>
  <si>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</si>
  <si>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</si>
  <si>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</si>
  <si>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</si>
  <si>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</si>
  <si>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</si>
  <si>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</si>
  <si>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</si>
  <si>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</si>
  <si>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Ministerio de Medio Ambiente autorizó con Resolución 2115 del 30-10-17</t>
  </si>
  <si>
    <t>Corpourabá otorgó ampliación de caudal Q. Los Perros. con Resolución 200-03-20-01-1310-2016 del 12-10-17</t>
  </si>
  <si>
    <t>Corantioquia otorgó permiso con Resolución 040-RES1706-3088 el 22-06-17 y notificada el 29-06-17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</si>
  <si>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</si>
  <si>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</si>
  <si>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</si>
  <si>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</si>
  <si>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</si>
  <si>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</si>
  <si>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</si>
  <si>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</si>
  <si>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</si>
  <si>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</si>
  <si>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</si>
  <si>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</si>
  <si>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Se autorizó con Resolución Corantioquia 040-RES1705-2420 del 11-05-17 para la Resolución 00606 del 25-05-18.</t>
  </si>
  <si>
    <t xml:space="preserve">Se autorizó mediante Resolución 0692 del 04-04-17 para el primer proceso de Licenciamiento.
</t>
  </si>
  <si>
    <t xml:space="preserve">CONSTRUCCIÖN </t>
  </si>
  <si>
    <t>Tramos</t>
  </si>
  <si>
    <t xml:space="preserve">REHABILITACIÓN UF2.2, REHABILITACIÓN UF4.2 Y MEJORAMIENTO UF 1 Y UF2.1 </t>
  </si>
  <si>
    <t>Tramo</t>
  </si>
  <si>
    <t xml:space="preserve">El día 11-09-17 se recibe notificación de la resolución 160HX-RES1709-4795 del 07-09-17 mediante la cual autoriza el permiso. Oficio D-1672-2017-1 radicado 09-10-17 mediante el cual se da cumplimiento a los artículos 3 y 5  de la resolución que otorga. Oficio D-1918-2017-1  del 10-11-17 Mediante el cual se radica el PUEAA. </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</si>
  <si>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</si>
  <si>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</si>
  <si>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</si>
  <si>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</si>
  <si>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</si>
  <si>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</si>
  <si>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</si>
  <si>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</si>
  <si>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</si>
  <si>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</si>
  <si>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Aporte establecido contractual</t>
  </si>
  <si>
    <t xml:space="preserve">               IPC</t>
  </si>
  <si>
    <t>MES DE IPC</t>
  </si>
  <si>
    <t>Aportes efectuados en pesos del mes de referencia</t>
  </si>
  <si>
    <t>Giro 1</t>
  </si>
  <si>
    <t>Proyecto</t>
  </si>
  <si>
    <t>Dinerario</t>
  </si>
  <si>
    <t>Fecha de Constitución del Patrimonio Autónomo</t>
  </si>
  <si>
    <t>Giro 2</t>
  </si>
  <si>
    <t>Giro 3</t>
  </si>
  <si>
    <t>Giro 4</t>
  </si>
  <si>
    <t>Giro 5</t>
  </si>
  <si>
    <t>Giro 6</t>
  </si>
  <si>
    <t>Giro 7</t>
  </si>
  <si>
    <t>Giro 8</t>
  </si>
  <si>
    <t>octubre-01-2015</t>
  </si>
  <si>
    <t>sept-2015</t>
  </si>
  <si>
    <t>octubre-02-2015</t>
  </si>
  <si>
    <t>octubre-15-2015</t>
  </si>
  <si>
    <t>octubre-28-2015</t>
  </si>
  <si>
    <t>noviembre-03-2015</t>
  </si>
  <si>
    <t>octubre-2015</t>
  </si>
  <si>
    <t>Diciembre-14-2015</t>
  </si>
  <si>
    <t>noviembre-2015</t>
  </si>
  <si>
    <t>Diciembre-15-2015</t>
  </si>
  <si>
    <t>Diciembre-16-2015</t>
  </si>
  <si>
    <t>Diciembre-23-2015</t>
  </si>
  <si>
    <t>enero-13-2016</t>
  </si>
  <si>
    <t>diciembre-2015</t>
  </si>
  <si>
    <t>enero-15-2016</t>
  </si>
  <si>
    <t>febrero-09-2016</t>
  </si>
  <si>
    <t>enero-2016</t>
  </si>
  <si>
    <t>febrero-15-2016</t>
  </si>
  <si>
    <t>febrero-16-2016</t>
  </si>
  <si>
    <t>marzo-01-2016</t>
  </si>
  <si>
    <t>febrero-2016</t>
  </si>
  <si>
    <t>marzo-14-2016</t>
  </si>
  <si>
    <t>marzo-15-2016</t>
  </si>
  <si>
    <t>marzo-30-2016</t>
  </si>
  <si>
    <t>abril-12-2016</t>
  </si>
  <si>
    <t>marzo-2016</t>
  </si>
  <si>
    <t>abril-15-2016</t>
  </si>
  <si>
    <t>abril-20-2016</t>
  </si>
  <si>
    <t>abril-29-2016</t>
  </si>
  <si>
    <t>mayo-13-2016</t>
  </si>
  <si>
    <t>abril-2016</t>
  </si>
  <si>
    <t>mayo-20-2016</t>
  </si>
  <si>
    <t>15 de Junio de 2016</t>
  </si>
  <si>
    <t>mayo-2016</t>
  </si>
  <si>
    <t>24 de Junio de 2016</t>
  </si>
  <si>
    <t>julio-14-2016</t>
  </si>
  <si>
    <t>junio-2016</t>
  </si>
  <si>
    <t>julio-25-2016</t>
  </si>
  <si>
    <t>julio-26-2016</t>
  </si>
  <si>
    <t>julio-2016</t>
  </si>
  <si>
    <t>agosto-2016</t>
  </si>
  <si>
    <t>septiembre-2016</t>
  </si>
  <si>
    <t>18-0ctubre-2016</t>
  </si>
  <si>
    <t>21-octubre-de 2016</t>
  </si>
  <si>
    <t>31-octubre-de 2016</t>
  </si>
  <si>
    <t>15-noviembre-de 2016</t>
  </si>
  <si>
    <t>octubre-2016</t>
  </si>
  <si>
    <t>17-noviembre-de 2016</t>
  </si>
  <si>
    <t>30-noviembre-de 2016</t>
  </si>
  <si>
    <t>diciembre-2016</t>
  </si>
  <si>
    <t>febrero-01-2017</t>
  </si>
  <si>
    <t>enero-2017</t>
  </si>
  <si>
    <t>marzo-2017</t>
  </si>
  <si>
    <t>Abril-24-2017</t>
  </si>
  <si>
    <t>Abril-26-2017</t>
  </si>
  <si>
    <t>Mayo-03-2017</t>
  </si>
  <si>
    <t>abril-2017</t>
  </si>
  <si>
    <t>Mayo-04-2017</t>
  </si>
  <si>
    <t>Mayo-05-2017</t>
  </si>
  <si>
    <t>Mayo-09-2017</t>
  </si>
  <si>
    <t>Mayo-12-2017</t>
  </si>
  <si>
    <t>Mayo-16-2017</t>
  </si>
  <si>
    <t>Mayo-18-2017</t>
  </si>
  <si>
    <t>OCTUBRE-02-2017</t>
  </si>
  <si>
    <t>Septiembre 2017</t>
  </si>
  <si>
    <t>OCTUBRE-31-2017</t>
  </si>
  <si>
    <t>Septiembre -2017</t>
  </si>
  <si>
    <t>Abril-2018</t>
  </si>
  <si>
    <t>TOTAL APORTES DINERARIOS</t>
  </si>
  <si>
    <t>Especie</t>
  </si>
  <si>
    <t>Septiembre-2015</t>
  </si>
  <si>
    <t>Predios</t>
  </si>
  <si>
    <t>incumplido</t>
  </si>
  <si>
    <t>Cumplió</t>
  </si>
  <si>
    <t>Giro 9</t>
  </si>
  <si>
    <t>Giro 10</t>
  </si>
  <si>
    <t>Giro 11</t>
  </si>
  <si>
    <t>Giro 12</t>
  </si>
  <si>
    <t>Giro 13</t>
  </si>
  <si>
    <t>Giro 14</t>
  </si>
  <si>
    <t>mayo-2017</t>
  </si>
  <si>
    <t>Giro 15</t>
  </si>
  <si>
    <t>junio-2017</t>
  </si>
  <si>
    <t>Giro 16</t>
  </si>
  <si>
    <t>6 de septiembre-2017</t>
  </si>
  <si>
    <t>AGOSTO-2017</t>
  </si>
  <si>
    <t>Giro 17</t>
  </si>
  <si>
    <t>9 de octubre-2017</t>
  </si>
  <si>
    <t>septiembre-2017</t>
  </si>
  <si>
    <t>Giro 18</t>
  </si>
  <si>
    <t>31 de octubre-2017</t>
  </si>
  <si>
    <t>Subcuenta Interventoría y Supervisión</t>
  </si>
  <si>
    <t>octubre-02-2016</t>
  </si>
  <si>
    <t>enero-26-2016</t>
  </si>
  <si>
    <t>6 meses desde la Fecha de Inicio</t>
  </si>
  <si>
    <t>abril-14-2016</t>
  </si>
  <si>
    <t>12 meses desde la Fecha de Inicio</t>
  </si>
  <si>
    <t>octubre-07-2016</t>
  </si>
  <si>
    <t>18 meses desde la Fecha de Inicio</t>
  </si>
  <si>
    <t>mayo-30-2017</t>
  </si>
  <si>
    <t>Abril-2017</t>
  </si>
  <si>
    <t>intereses</t>
  </si>
  <si>
    <t>julio-07-2017</t>
  </si>
  <si>
    <t>24 meses desde la Fecha de Inicio</t>
  </si>
  <si>
    <t>Octubre-09-2017</t>
  </si>
  <si>
    <t>30 meses desde la Fecha de Inicio</t>
  </si>
  <si>
    <t>abril-19-2018</t>
  </si>
  <si>
    <t>abril-2018</t>
  </si>
  <si>
    <t>36 meses desde la Fecha de Inicio</t>
  </si>
  <si>
    <t>42 meses desde la Fecha de Inicio</t>
  </si>
  <si>
    <t>48 meses desde la Fecha de Inicio</t>
  </si>
  <si>
    <t>54 meses desde la Fecha de Inicio</t>
  </si>
  <si>
    <t>60 meses desde la Fecha de Inicio</t>
  </si>
  <si>
    <t>66 meses desde la Fecha de Inicio</t>
  </si>
  <si>
    <t>Soporte Contractual</t>
  </si>
  <si>
    <t>enero-29-2016</t>
  </si>
  <si>
    <t>enero-30-2017</t>
  </si>
  <si>
    <t>Cuentas MASC</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</si>
  <si>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</si>
  <si>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</si>
  <si>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Julio-05-0216</t>
  </si>
  <si>
    <t>Aporte Enero 6-2017</t>
  </si>
  <si>
    <t>Enero-06-2017</t>
  </si>
  <si>
    <t>Aporte Enero 30-2017</t>
  </si>
  <si>
    <t>Aporte Julio 05-2017</t>
  </si>
  <si>
    <t>Junio-27-0217</t>
  </si>
  <si>
    <t>Mayo-2017</t>
  </si>
  <si>
    <t>Aporte Enero  06-2018</t>
  </si>
  <si>
    <t>Enero-16-2018</t>
  </si>
  <si>
    <t>diciembre de 2017</t>
  </si>
  <si>
    <t>Aporte Enero 30-2018</t>
  </si>
  <si>
    <t>cumplido</t>
  </si>
  <si>
    <t>Cuentas COMPENSACIONES AMBIENTALES</t>
  </si>
  <si>
    <t>Aporte julio 15-2017</t>
  </si>
  <si>
    <t>Junio-27-2017</t>
  </si>
  <si>
    <t>Aporte Agosto 15-2017</t>
  </si>
  <si>
    <t>Julio-26-2017</t>
  </si>
  <si>
    <t>Aporte  sept 15-2017</t>
  </si>
  <si>
    <t>Septiembre-06-2017</t>
  </si>
  <si>
    <t>Agosto-2017</t>
  </si>
  <si>
    <t>Aporte  oct 15-2017</t>
  </si>
  <si>
    <t>Septiembre-2017</t>
  </si>
  <si>
    <t>Aporte  Nov 15-2017</t>
  </si>
  <si>
    <t>Nov-14-2017</t>
  </si>
  <si>
    <t>octubre-2017</t>
  </si>
  <si>
    <t>Aporte  Dic 15-2017</t>
  </si>
  <si>
    <t>Diciembre-15-2017</t>
  </si>
  <si>
    <t>Noviembre-2017</t>
  </si>
  <si>
    <t>Aporte  Ene 16-2018</t>
  </si>
  <si>
    <t>diciembre-2017</t>
  </si>
  <si>
    <t>Aporte  feb 16-2018</t>
  </si>
  <si>
    <t>febrero-19-2018</t>
  </si>
  <si>
    <t>Enero-2018</t>
  </si>
  <si>
    <t>aporte de mar -12-2018</t>
  </si>
  <si>
    <t>marzo -12-2018</t>
  </si>
  <si>
    <t>febrero-2018</t>
  </si>
  <si>
    <t>aporte de abr -19-2018</t>
  </si>
  <si>
    <t>abril -19-2018</t>
  </si>
  <si>
    <t>marzo-2018</t>
  </si>
  <si>
    <t>Cuentas REDES</t>
  </si>
  <si>
    <t>Aporte julio 06-2017</t>
  </si>
  <si>
    <t>SUBCUENTA PREDIOS II</t>
  </si>
  <si>
    <t>Predios OTROS SI N.3</t>
  </si>
  <si>
    <t>03/12/2017 y 11 de dic-2017</t>
  </si>
  <si>
    <t>incumplido por fecha</t>
  </si>
  <si>
    <t>9 y 10 de enero de 2018</t>
  </si>
  <si>
    <t>enero-2018</t>
  </si>
  <si>
    <t>feb-2018</t>
  </si>
  <si>
    <t>Giro 19</t>
  </si>
  <si>
    <t>Giro 20</t>
  </si>
  <si>
    <t>Giro 21</t>
  </si>
  <si>
    <t>Giro 22</t>
  </si>
  <si>
    <t>Giro 23</t>
  </si>
  <si>
    <t>REGISTRO FOTOGRÁFICO</t>
  </si>
  <si>
    <t>CONCESION AUTOPISTA AL MAR 1</t>
  </si>
  <si>
    <t>CONSORCIO EPSILON 4G</t>
  </si>
  <si>
    <t>Control semanal de Avance Predial</t>
  </si>
  <si>
    <t>ELABORÓ</t>
  </si>
  <si>
    <t>FECHA DE APROBACIÓN</t>
  </si>
  <si>
    <t>NGB</t>
  </si>
  <si>
    <t>RCM</t>
  </si>
  <si>
    <t>EAUP</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</si>
  <si>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</si>
  <si>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</si>
  <si>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</si>
  <si>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</si>
  <si>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</si>
  <si>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</si>
  <si>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</si>
  <si>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</si>
  <si>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</si>
  <si>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</si>
  <si>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</si>
  <si>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</si>
  <si>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</si>
  <si>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</si>
  <si>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Ficha Social aprobada</t>
  </si>
  <si>
    <t>Ficha Social no aprobada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</si>
  <si>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</si>
  <si>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</si>
  <si>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</si>
  <si>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</si>
  <si>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</si>
  <si>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</si>
  <si>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</si>
  <si>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</si>
  <si>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</si>
  <si>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</si>
  <si>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</si>
  <si>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</si>
  <si>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</si>
  <si>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 xml:space="preserve">1, 2.1 y 3 </t>
  </si>
  <si>
    <t>C. Nueva Túnel de Occ -  S. Jerónimo segundo Tubo del túnel</t>
  </si>
  <si>
    <t>Firmado entre el INVIAS y DEVIMAR el 27-03-17</t>
  </si>
  <si>
    <t>Giro 4 - ajuste</t>
  </si>
  <si>
    <t>mayo-17-2018</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</si>
  <si>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</si>
  <si>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</si>
  <si>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</si>
  <si>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</si>
  <si>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</si>
  <si>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</si>
  <si>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</si>
  <si>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</si>
  <si>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</si>
  <si>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</si>
  <si>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</si>
  <si>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junio-28-2018</t>
  </si>
  <si>
    <t>may-2018</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</si>
  <si>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</si>
  <si>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</si>
  <si>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</si>
  <si>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</si>
  <si>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</si>
  <si>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julio-24-2018</t>
  </si>
  <si>
    <t>jun-2018</t>
  </si>
  <si>
    <t>junio- 2018</t>
  </si>
  <si>
    <t>Se autorizó con Resolución Corantioquia 160HX-RES1711-6262 del 14-11-17</t>
  </si>
  <si>
    <t>aporte de agosto -30-2018</t>
  </si>
  <si>
    <t>agosto 21-2018</t>
  </si>
  <si>
    <t>jul-2018</t>
  </si>
  <si>
    <t>junio-2018</t>
  </si>
  <si>
    <t>ACCIDENTALIDAD</t>
  </si>
  <si>
    <t xml:space="preserve">Corantioquia autorizó Concesión de Aguas en el Rio Cauca con Resolución 160CI-RES1701-195 el 12 de enero de 2017.
Se resolvió recurso de reposición Resolución 160CI-RES1703-1255 del 13-03-17 y notificada el 28-03-17. </t>
  </si>
  <si>
    <t>Aporte Adicional en Dinero - deuda Subordinada</t>
  </si>
  <si>
    <t>julio-2018</t>
  </si>
  <si>
    <t>agosto-2018</t>
  </si>
  <si>
    <t>agosto - 2018</t>
  </si>
  <si>
    <t>Giro 20%</t>
  </si>
  <si>
    <t>20% Adicional a cargo del Concesionario</t>
  </si>
  <si>
    <t xml:space="preserve">Se radicó el 26-08-16 con oficio DEV-SAL-INTV-0116-2016 la V0, el 14-09-16 con oficio EPS4G-0335-16 Interventoría no presentó observaciones al documento, a excepción de que se encontraba pendiente incluir totalidad de soportes de los permisos ambientales mencionados en el Capítulo 7. 
Con comunicación EPS4G-0091-18 radicada el 12-02-18 se solicitó actualizar información en el PAGA de Rehabilitación de la UF4.2. 
Con comunicación D-1182-2018-1 radicada el 30-04-18 Concesionario informó que actualizará la V0 del PAGA de rehabilitación y será enviada a la Interventoría para iniciar el proceso de revisión para la No Objeción. 
Con comunicación EPS4G-0331-18 radicada en el Concesionario el 08-05-18, se informó quedar pendiente por recibir el PAGA de Rehabilitación de la UF4.2 para proceder con la revisión.
Con comunicación D-1604-2018-1 se radicó PAGA de Rehabilitación de la UF4.2.
Con comunicación EPS4G-0471-18 radicada el 15-06-18 se dio objeción al documento. 
Concesionario remitió la V2 ajustada con los comentarios realizados por Interventoría,  con comunicado D-2039-2018-1.
Interventoría emitió concepto de No Objeción con comunicado EPS4G-0633-18 radicada el 27-07-18 con consecutivo DEVIMAR R-4267-2018-1.                                                                                                                                                                                                                 Interventoría emitió concepto de No Objeción con comunicado EPS4G-0633-18 radicada el 27-07-18 con consecutivo DEVIMAR R-4267-2018-1.
</t>
  </si>
  <si>
    <t>Mantenimiento de baños portátiles con tercero autorizado</t>
  </si>
  <si>
    <t xml:space="preserve">MADS otorgó permiso con Resolución No. 1244 el 20-06-17                                                                                                                                    El Concesionario con comunicación M&amp;M 0024-18 del 15 de febrero de 2018 y radicado MADS E1-2018-004546, envío alcance información previa solicitada en el Resolución No. 1244 del 20-06-17. </t>
  </si>
  <si>
    <t>Terceros autorizados</t>
  </si>
  <si>
    <t xml:space="preserve">Escombrera Municipal de Santa Fe de Antioquia. Con comunicación D-270-2018-1 radicada el 01-02-18, el Concesionario informó que utilizará esta escombrera como sitio para disponer material estéril y escombros provenientes de las actividades de Rehabilitación de la UF4.2. Con comunicación D-1182-2018-1 radicada el 30-04-18 </t>
  </si>
  <si>
    <t>aporte de septiembre -30-2018</t>
  </si>
  <si>
    <t>Sep-2018</t>
  </si>
  <si>
    <t>sept-2018</t>
  </si>
  <si>
    <t>octub- 11-2018</t>
  </si>
  <si>
    <t>sep-2018</t>
  </si>
  <si>
    <t>aporte de octubre -30-2018</t>
  </si>
  <si>
    <t>oct-2018</t>
  </si>
  <si>
    <t>oct-2019</t>
  </si>
  <si>
    <t>pago de intereses del  aporte 15</t>
  </si>
  <si>
    <t>aporte de noviembre -30-2018</t>
  </si>
  <si>
    <t>ajuste al aporte 10 mas rendimientos</t>
  </si>
  <si>
    <t>octubre-2018</t>
  </si>
  <si>
    <t>pago del ajunte al fondeo 10 mas rendimientos</t>
  </si>
  <si>
    <t>TODAS</t>
  </si>
  <si>
    <t>Estudio de Fichas Prediales y Avaluos Comerciales Corporativos de las Unidades Funcionales 1 y 2</t>
  </si>
  <si>
    <t>noviembre-2018</t>
  </si>
  <si>
    <t xml:space="preserve">Se negó con Resolución Corantioquia 040-RES1706-2857 el 07-06-17 primera solicitud asociada a la Licencia Ambiental Resolución 0639 del 02-06-18
Se negó con Resolución Corantioquia 040-RES1712-7098 del 14-12-17  y notificada el 04-01-18, segunda solicitud 
Aprobo con resolución Con resolución Corantioquia 040-RES1808-4625 del 01-08-18 notificada el 09-08-18   tercera solicitud
</t>
  </si>
  <si>
    <t>• Solicitud aprovechamiento de especies restringidas para la Modificación de la UF2.1 con radicado 120-COE1803-8791 (D-715-2018-1) del 14-03-18.
• Solicitud aclaración con radicado Corantioquia 120-COE1804-8708 (R-2028-2018-1) del 12-04-18
• Aclaración de información con radicado 120-COE1804-13470 (D-1160-2018-1) del 26-04-18.
• Solicitud de información con radicado 120-COI1807-17725 del 30-07-18
•  Auto de inicio 040-ADM1808-4061 del 09-08-18.
• Visita de evaluación el 30-10-18.
• Requerimiento de información adicional con acto administrativo 040-ADM1811-5590 del 13-11-18 y notificado el 14-11-18.
• Respuesta con radicado 20-COE1811-37914 del 23-11-18.
• Pendiente respuesta Autoridad Ambiental.</t>
  </si>
  <si>
    <t>Corantioquia autorizó con Resolución 16HX-RES1711-6804 del 30-11-17
Con Resolución 160HX-RES1811-6542 del 26-11-18 Corantioquia autorizó poda de manejo para dos (2) Individuos. Con Resolución 160CI-RES1811-6673 del 29-11-18 Corantioquia autorizó Tala de un (1) individio en la UF4.2.</t>
  </si>
  <si>
    <t>soporte contractual</t>
  </si>
  <si>
    <t>MASC</t>
  </si>
  <si>
    <t>nov-2018</t>
  </si>
  <si>
    <t>Aporte de Dic-2018</t>
  </si>
  <si>
    <t>aporte enero -30-2019</t>
  </si>
  <si>
    <t xml:space="preserve">ANLA con Resolución 02318 del 14-12-18 ANLA Autorizó la modificación de la Licencia ambiental resolución 0606 asociada al poligono " La frisola - El Polvorín" </t>
  </si>
  <si>
    <t>VIGENCIAS FUTURAS</t>
  </si>
  <si>
    <t>APORTE  2018</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</si>
  <si>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</si>
  <si>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</si>
  <si>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Noviembre 2017</t>
  </si>
  <si>
    <t>dic-2018</t>
  </si>
  <si>
    <t xml:space="preserve">Según ajustes realizados por el concesionario se informó que no se requiere de SRRRC para la Modificación de la Licencia Ambiental  UF2.1.
</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</si>
  <si>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</si>
  <si>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</si>
  <si>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</si>
  <si>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</si>
  <si>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 xml:space="preserve">Se autorizo según acuerdo del consejo directivo de Corantioquia N° 180ACU-1811-552 del 21-11-18. la sutracción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 </t>
  </si>
  <si>
    <t>MADS Autorizó con resolución 2241 del 27-11-18
• Con radicado MADS 00001 del del 30-11-18 Concesionario renunció al derecho de interposición de recurso de reposición contra la resolución 2241 del 27-11-18, quedando en firme.</t>
  </si>
  <si>
    <t>MADS Autorizó con resolución 2240 del 27-11-18
Con radicado MADS 00002 del del 30-11-18 Concesionario renunció al derecho de interposición de recurso de reposición contra la resolución 2240 del 27-11-18, quedando en firme</t>
  </si>
  <si>
    <t>El 17-04-17 se realizó mesa de trabajo para actualización del documento PAGA.  Con oficio D-608-2017-1 del 15 -05-17, se radico el documento ajustado. Interventoría emitió concepto de No Objeción al documento con oficio EPS4G-0234-17 el 23-05-17
Se realizó Comité Ambiental el día 12 de junio de 2018,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Con comunicación EPS4G-0780-18 el 19-09-18 y radicado ANI 2018-409-096837-2, se envió a la ANI el PAGA de Rehabilitación V2 No Objetado.</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</si>
  <si>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</si>
  <si>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</si>
  <si>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</si>
  <si>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</si>
  <si>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</si>
  <si>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</si>
  <si>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</si>
  <si>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</si>
  <si>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</si>
  <si>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</si>
  <si>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</si>
  <si>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</si>
  <si>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</si>
  <si>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</si>
  <si>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</si>
  <si>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</si>
  <si>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</si>
  <si>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</si>
  <si>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</si>
  <si>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</si>
  <si>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</si>
  <si>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</si>
  <si>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</si>
  <si>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</si>
  <si>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</si>
  <si>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</si>
  <si>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Modificación Licencia Ambiental resolución 00639 del 02-06-18 "ajustes en el trazado y solicitud de concesiones"</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</si>
  <si>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</si>
  <si>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</si>
  <si>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</si>
  <si>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</si>
  <si>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</si>
  <si>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</si>
  <si>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</si>
  <si>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</si>
  <si>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</si>
  <si>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Acuerdo de coexistencia proyectos superpuestos Autopistas al Mar 1 - Conexión Valles de Aburra - Rio Cauca, asociado a la Licencia Ambiental Resolución 00606 del 25-05-18</t>
  </si>
  <si>
    <t>Acuerdo de coexistencia proyectos superpuestos Autopistas al Mar 1 - Conexión Valles de Aburra - Rio Cauca, asociado a las modificaciones de las Licencias Ambientales Resoluciones 00606 del 25-05-17 y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</si>
  <si>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</si>
  <si>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</si>
  <si>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</si>
  <si>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</si>
  <si>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</si>
  <si>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</si>
  <si>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</si>
  <si>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</si>
  <si>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</si>
  <si>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</si>
  <si>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</si>
  <si>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</si>
  <si>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</si>
  <si>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</si>
  <si>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</si>
  <si>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TEMA</t>
  </si>
  <si>
    <t>REVISIÓN Y ANALISIS DE INSUMOS PREDIALES</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</si>
  <si>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</si>
  <si>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</si>
  <si>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</si>
  <si>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</si>
  <si>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</si>
  <si>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</si>
  <si>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</si>
  <si>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</si>
  <si>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aporte abril -30-2019</t>
  </si>
  <si>
    <t>abril-2019</t>
  </si>
  <si>
    <t>cumplido-  el aporte del periodo anterior cubre los fondeos 18 y 19 del presente año</t>
  </si>
  <si>
    <t>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</si>
  <si>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</si>
  <si>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</si>
  <si>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</si>
  <si>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</si>
  <si>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</si>
  <si>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</si>
  <si>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</si>
  <si>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</si>
  <si>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</si>
  <si>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</si>
  <si>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</si>
  <si>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</si>
  <si>
    <t>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</si>
  <si>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Corpourabá otorgó permiso con Resolución Corpourabá 200-03-20-0228-2017 el 23-02-17.
Con Resolución 200-03-20-01-0543-2 del 17-04-18 Corpourabá suspendió parcialmente un permiso de emisiones atmosféricas fuentes fijas que fue otorgado con resolución 0228 del 23-02-17.Con Resolución 200-03-20-01-0596-2019 del 22-05-19 Corpourabá da por terminado el permiso de emisiones atmosféricas.</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</si>
  <si>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</si>
  <si>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</si>
  <si>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</si>
  <si>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</si>
  <si>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ESTACIÓN O PLAYA DE PEAJES</t>
  </si>
  <si>
    <t>Ampliación Puente La Muñoz II UF2.1</t>
  </si>
  <si>
    <t>Ampliación Puente La Guaracú II UF2.1</t>
  </si>
  <si>
    <t>septiembre-2018</t>
  </si>
  <si>
    <t>Giro adicional 30%</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</si>
  <si>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</si>
  <si>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</si>
  <si>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</si>
  <si>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</si>
  <si>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</si>
  <si>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</si>
  <si>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</si>
  <si>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</si>
  <si>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Ampliación Puente El Sapo UF2.1</t>
  </si>
  <si>
    <t>Giro 26</t>
  </si>
  <si>
    <t>Aporte de Agosto 31 -2019</t>
  </si>
  <si>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</si>
  <si>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</si>
  <si>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</si>
  <si>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</si>
  <si>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</si>
  <si>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</si>
  <si>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</si>
  <si>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</si>
  <si>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</si>
  <si>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</si>
  <si>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</si>
  <si>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</si>
  <si>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</si>
  <si>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</si>
  <si>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</si>
  <si>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</si>
  <si>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</si>
  <si>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</si>
  <si>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</si>
  <si>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</si>
  <si>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</si>
  <si>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</si>
  <si>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</si>
  <si>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</si>
  <si>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Modificación Licencia Ambiental Resolución 00606 del 25 de mayo de 2017 
UF1 y UF3 punto de vertimiento Q. la Culebra</t>
  </si>
  <si>
    <t>• Corantioquia otorgó con resolución 040-RES1808-4319 del 03-08-18 y notificada el 08-03-18 levantamiento de restricción al uso y aprovechamiento de especies forestales.
• Pago por evaluación el 17-12-18 con soporte Corantioquia SF SP925.</t>
  </si>
  <si>
    <t>Con Resolución 00885 del 22-05-19 ANLA autorizó Modificación de Licencia Ambiental Resolución 00639, asociada a la inclusión del Polígono de la fuente de materiales Q. Seca.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</si>
  <si>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Primera solicitud Sustracción de Reserva: Con Acuerdo del Consejo Directivo de Corantioquia N°180-ACU1706-499 del 09-06-17, negó sustracción del área de Reserva Ribereña del Río Cauca para las actividades de Mejoramiento y Construcción de las UF2.1.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</si>
  <si>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t>
  </si>
  <si>
    <t xml:space="preserve">➢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Resolución 160HX-RES1901-405 del 30-01-19 y 160HX-RES1905-2628 del 27-05-19, Corantioquia autorizó modificaciones de los permisos de ocupación de cauce  de los expedientes HX8-2017-55 y HX8-2017-49, respectivamente. Corantioquia autorizó modificación del permiso de ocupación de cauce  del expediente HX8-2017-55. 
Solicitud de modificación ante Corantioquia de la Resolución 160HX-RES1711-6556, con radicado 160HXCOE1809-30967 (D-3081-2018-1) del 25-09-1. </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</si>
  <si>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</si>
  <si>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</si>
  <si>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</si>
  <si>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</si>
  <si>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</si>
  <si>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 xml:space="preserve">• ANLA otorgó Licencia Ambiental con Resolución 00606 del 25-05-17 y notificada el 30-05-17. 
• ANLA resolvió con Resolución 00764 del 30-06-17 Recurso de Reposición interpuesto a la Resolución 00606, y con radicado ANLA 2017050989-2-000 del 07-07-17 dio respuesta al oficio de solicitud de aclaración de aspectos de la Resolución 00606. La Licencia Ambiental se encuentra en firme.
• Con Radicado ANLA 2017061185-1-000 del 04-08-17, el Concesionario informó inicio de actividades de Construcción de la Segunda Calzada Túnel – San Jerónimo UF1 y UF3 a partir del 15-08-17. 
ICA #1
• Con radicado ANLA 2018034042-1-000 del 23-03-18 Concesionario remitió para revisión primer informe ICA.
• Aclaración de información relacionada con balance de masas, con consecutivo ANLA 2018145938-1-000 del 18-10-18. 
• Requerimiento de información con Auto ANLA 01626 del 09-04-19.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2019146459-1-000 radicado el 25-09-19.
ICA #2
• Con Radicado ANLA 2018145916-1-000 del 18-10-18 Concesionario remitió para revisión segundo informe ICA. 
La ANLA con radicado 2018162560-2-000 del 21-11-18 al Concesionario solicitó corregir la GDB de acuerdo a lo exigido en la Resolución 2182 del 2016.
con consecutivo ANLA 2018162560-2-000 del 21-11-18
• Envió información complementaria de monitoreo de ruido con consecutivo ANLA 2018169333-1-000 del 04-12-18.
•  Envio corrección GDB según lo requerido en la Resolución 2182 del 2016 con consecutivo ANLA 2019069672 del 09-05-19 (se remitio información compilada ICA 1,2 y 3).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2019146460-1-000 radicado el 25-09-19.
ICA #3
• Con Radicado ANLA 2019056421-1-000 del 03-05-19 Concesionario remitió para revisión del tercer informe ICA de la UF 1, 
• Con radicado ANLA 2019068390-2-000 del 23-05-19 se consideró que la GDB del ICA #3 se encuentra no conforme.
• ANLA solicitó reunión para revisión de inquietudes sobre la manera de presentar la GDB en los ICA del Expediente LAV 0001-2017 y LAV0066-2017 con radicado  2019077505-2-001 del 17-06-19
 • Reunión ANLA –DEVIMAR revisión inquietudes GDB el 20-06-19.
Cambio Menor o ajuste dentro del giro ordinario
• ANLA autorizó cambio menor para el acceso al muro No. 2 ubicado en el K00+754 al K00+80 con radicado 2018013491-2-000 del 11-02-18.
• ANLA Autorizó cambio menor para el acceso para la Construcción del Portal Santa Fe, con radicado 2018020660-2-000 del 26-02-18.
• ANLA Autorizó cambio menor para la construcción del polvorín en el área de la ZODME 9, con radicado 2018020642-2-000 del 26-02-18.
• ANLA Autorizó cambio menor en la localización de la planta de vigas en el predio de las oficinas del PK 13, como infraestructura asociada del proyecto Construcción de la Segunda Calzada Túnel – San Jerónimo UF1 y UF3 con radicado 2018128079-2-000 del 17-09-18.
• ANLA no autorizó cambio menor para la adecuación de un acceso para el ingreso de equipos de perforación y excavación al interior del Túnel en el Portal Santa Fe, con radicado 2018175836-2-000 del 17-12-18.
• ANLA Autorizó cambio menor en la localización de la zona de sitio de acopio y almacenamiento de materiales del Túnel para el proyecto Construcción de la Segunda Calzada Túnel – San Jerónimo UF1 y UF3 con radicado ANLA 2019032493-2-000 del 15-03-19
Modelo Hidrogeológico
• Remisión estudio de ajuste y actualización del Modelo Hidrogeológico del Túnel ubicado en la UF3 con radicado ANLA 2018115991-1-000 del 24-08-18, requerimiento de información con Auto ANLA 06931 del 19-11-18. Respuesta requerimiento con radicado ANLA 2018186787-1-000 del 31-12-18, en proceso de revisión por parte de la autoridad.
• Con Resolución 00476 del 28-03-19 ANLA aprobó el Modelo Hidrogeológico ajustado del segundo tubo del Túnel de Occidente, no autorizó el aumento de los caudales de infiltración, solicito incluir y monitorear los 17 piezómetros construidos en la UF3 con la temporalidad definida en la Ficha SMF-09
• Concesionario solicitó mesa técnica DEVIMAR-ANLA, con radicado  ANLA 2019061123-1-000 del 13-05-19, Concesionario radicó  informe con  las justificaciones del aumento de los caudales con base en lo expuesto en la mesa de trabajo; con radicado 2019080206-1-000 del 12-06-19 se remitió información del régimen subterráneo antes de iniciar y durante la construcción del túnel, la cual dio alcance al  radicado 2019061123-1-000;  Con radicado 2019081564-1-000 del 14-06-19 remitió información técnica adicional relacionada que da alcance al comunicado 2019080206-1-000. Visita técnica de ANLA el 18-06-19. Con radicado 2019091834-1-000 del 03-07-19 se dio alcance a los radicados 2019080206-1-000 y 2019081564-1-000 en atención a los compromisos de la mesa técnica con la finalidad de evaluar la situación actual de la condición del túnel.
Plan Inversión 1%
• Remisión a las siguientes autoridades ambientales la versión preliminar del Plan de Inversión del 1% sin avalúo comercial de predios:
1. Corantioquia con radicado 160-COE1802-5639 del 20-02-18
2. ANLA con radicado 2018016794-1-000 del 16-02-18. 
• Concesionario remitió versión final del Plan de Inversión del 1%, con los avalúos comerciales, para evaluación y aprobación por la autoridad:
3. Corantioquia con radicado 120-COE1808-26581 del 23-08-18
4. ANLA con radicado 2018115984-1-000 del 24-08-18
• Con Resolución ANLA 00759 del 07-05-19 se aprobó Plan de Inversión del 1% y requirió información previa al inicio de su ejecución. 
</t>
  </si>
  <si>
    <t xml:space="preserve">Modificación de Licencia Ambiental 
• Solicitud ANLA con VITAL 3800090086967819001 y radicado 2019116382-1-000 del 09-08-19, copiado a Corantioquia con radicado 160AN-COE1908-26762 del 09-08-2019.
• Pago evaluación 08-08-19
• Radicación EIA modificación, con VITAL 3800090086967819002 y radicado 2019131795-1-000 del 3-09-19, copiado a Corantioquia con radicado 160AN-COE1909-29916 del 02-09-19. 
• Acta de aprobación información reliminar del 10-09-19. 
• Auto de inicio 07363 del 12-09-19.
• Notificación visita seguimiento ANLA con radicado 2019144352-2-000 del 23-09-19.
•  visita de evaluación el 01 y 02-10-19, 
Autorización Plan de Manejo Arqueológico
• ICANH con radicado 4253 del 20-09-17, remitió autorización ICANH 6834 del 19-09-17 para la prospección arqueológica de las áreas a modificar en las UF1, 2.1 y 3.
Certificación Presencia de comunidades étnicas
• Ministerio del Interior otorgó Certificación 0967 del 19-09-17 de no presencia de comunidades en las áreas a modificar en la UF1 y UF3.
• Ministerio del Interior otorgó Certificación 0250 del 05-04-18 para las áreas a modificar en la UF1 y UF3 solicitadas con radicado EXTMI18-7032 23-02-18.
</t>
  </si>
  <si>
    <t>Licencia Ambiental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
• Con Radicado ANLA 2017087082 del 17-10-17 DEVIMAR envió a la Autoridad copia de la Certificación MININTERIOR 01013 del 05-10-17 para evaluar las implicaciones que esta puede generar a la Resolución ANLA 00639 del 02-06-17.
ICA #1 
• Con radicado ANLA 2018082026-1-000 del 25-06-18 Concesionario remitió para revisión primer informe ICA.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#2
• Con radicado ANLA_2019000547-1-000 del 04-01-19 Concesionario remitió para revisión primer informe ICA. 
• Solicitud corrección y presentación de la GDB respectiva conforme a especificaciones de la Resolución 2182 de 2016,  con consecutivo ANLA 2019017982-2-000 del 15-02-19. 
• Envio corrección GDB de acuerdo a la norma vigente para el año 2019 (Resolución 0077 de 2019), con consecutivo ANLA 201944964-1-000 del 08-04-19, (se remitio información compilada ICA 1,2 y 3).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#3 
• Con radicado ANLA 2019041050-1-000 del 01-04-19 Concesionario remitió para revisión tercer informe ICA. 
• Solicitud espacio revisión inquietudes sobre presentación GDB de ICA, con consecutivo ANLA 2019077505-1-000 del 7-06-19.
• NO se acepta el ICA por no conformidad de GDB y se solicita presentar nuevo informe, según consecutivo ANLA 2019068390-2-000 del 23-05-19.
• Confirmación espacio con con consecutivo ANLA 2019077505-2-000 del 17-06-19.
• Reunión ANLA –DEVIMAR revisión inquietudes GDB el 20-06-19. 
Cambio Menor 
• ANLA autorizó cambio menor para la reubicación de la Planta 2, conformada por una planta de triturado, concreto y asfalto, con radicado 2018100750-2-000 del 30-07-18
• ANLA con radicado 2019089532 2 000 del 29-06-19, NO considero como cambio menor el cambio en los diseños en el puente del río Cauca
• Con radicado ANLA 2019106576 1 000 del 24-07-19, se radicó  el informe ajustado para la nueva solicitud de cambio menor del puente Rio Cauca. 
• Con radicado ANLA 2019119391-2-000 del 14-08-19 se aprueba cambio menor.
• Solicitud cambio menor de relocalización en la ZODME 24 de la zona de acopio  temporal de materiales autorizado en tre los PK 32+870 y PK 34+000 con te Res 00137 de 2019 ,  con Radicado ANLA 2019131045 del 02-09-19.
Plan de Inversión del 1%
• ANLA con Resolución 02212 del 29-11-18 aprobó el Plan de Inversión del 1% y modificó la resolución  00639 del 02-06-18, la cual otorgó Licencia Ambiental para la construcción de la segunda calzada de la UF2.1 Tramo San Jerónimo- Santa Fe de Antioquia.
• Con radicado ANLA 2019050122-1-000 del 17-04-19 se remitió información adicional.</t>
  </si>
  <si>
    <t>Cumplió el aporte del mes de mayo/2019 y realizó el anticipo de los periodos de junio por $923.770.254 y parte de julio. El aporte de Julio es de $852.687.174 y con este aporte lleva $843.955.468,24 quedando un faltante de $8.731.705,76</t>
  </si>
  <si>
    <t>Giro 27</t>
  </si>
  <si>
    <t>Aporte de Septiembre 30 -2019</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</si>
  <si>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</si>
  <si>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</si>
  <si>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</si>
  <si>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</si>
  <si>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</si>
  <si>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</si>
  <si>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Giro 30</t>
  </si>
  <si>
    <t>Aporte de Dic 30 -2019</t>
  </si>
  <si>
    <t>10 de octubre 2019</t>
  </si>
  <si>
    <t>Cumplió los fondeos los esta realizando anticipadamente</t>
  </si>
  <si>
    <t>Aporte anual 2019</t>
  </si>
  <si>
    <t>Con oficio D-609-2017-1 el 15-05-17 se radico la V2 del PAGA, con oficio EPS4G-0241-17 el 25-05-17 se emitió concepto de No Objeción al documento.
Con oficio D-0899-2017-1 el 29-06-17 se remitió la V3 del PAGA, con oficio EPS4G-0312-17 radicado el 10-07-17 se solicitó al Concesionario remitir una nueva versión que incluya la totalidad de los permisos del capitulo 7 treinta días antes de iniciar la ejecución de las obras. 
Con oficio EPS4G-405-17 radicado el 08-09-17 se dio viabilidad a la ejecución de las actividades de Mejoramiento propuestas por el Concesionario en el PK12+600 y sitios que no requieran aplicación de permisos.
Con comunicación EPS4G-0269-18 radicada el 23-04-18 en el Concesionario, se presentó concepto de No Objeción al documento PAGA de Mejoramiento V3, quedando condicionando el inicio de las actividades que requieran la utilización de la ZODME a la No Objeción previa de éstas. 
Con comunicación EPS4G-0269-18 el 23-04-18, se dio el concepto de No Objeción al PAGA de Mejoramiento V3 
Con comunicación EPS4G-0414-18 el 30-05-18 y radicado ANI 2018-409-053521-2, se envió a la ANI el PAGA de Mejoramiento V3 No Objetado
- Con oficio EPS4G-0297-19 radicado el 14-03-19, Interventoría emite la No Objeción al PAGA de Mejoramiento UF1 y UF2.1 V4</t>
  </si>
  <si>
    <t xml:space="preserve">El presupuesto actualizado de redes húmedas obtiene el concepto de NO objeción. </t>
  </si>
  <si>
    <t>Sep-2019</t>
  </si>
  <si>
    <t>Traslado de redes húmedas UF2.1.</t>
  </si>
  <si>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</si>
  <si>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t>Dic-2019</t>
  </si>
  <si>
    <t>E</t>
  </si>
  <si>
    <t xml:space="preserve">                                                            TOTAL APORTES EQUITY</t>
  </si>
  <si>
    <t>P</t>
  </si>
  <si>
    <t>IS</t>
  </si>
  <si>
    <t>SC</t>
  </si>
  <si>
    <t>CA</t>
  </si>
  <si>
    <t>R</t>
  </si>
  <si>
    <t>VF</t>
  </si>
  <si>
    <t>APORTE 2019</t>
  </si>
  <si>
    <t>NOV/2019</t>
  </si>
  <si>
    <t>Cumplido</t>
  </si>
  <si>
    <t>REVISIÓN DE LA PLATAFORMA OLYMPUS</t>
  </si>
  <si>
    <t>Se realizó verificacion, observación y aprobacion de cada uno de los datos que se ingresaron a la plataforma Olympus por parte del Concesionario.</t>
  </si>
  <si>
    <r>
      <t>N</t>
    </r>
    <r>
      <rPr>
        <sz val="10"/>
        <color theme="1"/>
        <rFont val="Calibri"/>
        <family val="2"/>
        <scheme val="minor"/>
      </rPr>
      <t>o Aplica Compensación</t>
    </r>
  </si>
  <si>
    <t>Ampliación Puente La Guaira UF2.1</t>
  </si>
  <si>
    <t xml:space="preserve">Observaciones: </t>
  </si>
  <si>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</si>
  <si>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9. CONTROL TÉCNICO DE TÚNELES</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</si>
  <si>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</si>
  <si>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</si>
  <si>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</si>
  <si>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</si>
  <si>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</si>
  <si>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Unidad Funcional 4,1</t>
  </si>
  <si>
    <t>Unidad Funcional 4,2</t>
  </si>
  <si>
    <t>ÉPSILON 4G</t>
  </si>
  <si>
    <t>Traslado de redes Húmedas UF1 y UF3</t>
  </si>
  <si>
    <t>FECHA APROBACIÓN</t>
  </si>
  <si>
    <t>31 ENERO DE 2020</t>
  </si>
  <si>
    <t>PK 0+160</t>
  </si>
  <si>
    <t>PK 3+300</t>
  </si>
  <si>
    <t>PK 11+700 Zona del retorno # 1</t>
  </si>
  <si>
    <t>Concretos premezclados</t>
  </si>
  <si>
    <t xml:space="preserve">Las plantas concreteras del PK 13 y del PK 1+200 harán la fabricación de: concretos lanzados, concretos estructurales, morteros de inyección y los concretos simples; según los requerimientos de cada uno de los frentes activos. </t>
  </si>
  <si>
    <t>ACTIVIDADES CRÍTICAS SEGÚN ANEXO #1 DE MAR 1, POR LA CUARENTENA DEL COVID-19</t>
  </si>
  <si>
    <t>PK 24+300 CD - Box # 106</t>
  </si>
  <si>
    <t>Trabajos mecánicos para encoles y encausamiento, a fin de evitar inundación - Sitio Piedras Verdes</t>
  </si>
  <si>
    <t>PK 27+400 CD - Box # 126</t>
  </si>
  <si>
    <t>Unidad Funcional 4,1 - Rehabilitación Sector 4.1 Venecia - Peñalisa (Salgar) 8,8 KM</t>
  </si>
  <si>
    <t>Acopio y trasiego de material de descombro traído de los portales del nuevo túnel.</t>
  </si>
  <si>
    <t>PK 0+700</t>
  </si>
  <si>
    <t>o CCO del TUNEL</t>
  </si>
  <si>
    <t>MOVIMIENTO TIERRA o MATERIAL DE DESCOMBRO</t>
  </si>
  <si>
    <t>TEMAS DE CONTROL EN EL PERIODO PUENTES</t>
  </si>
  <si>
    <t>FOTO 3</t>
  </si>
  <si>
    <t>FOTO 4</t>
  </si>
  <si>
    <t>FOTO 5</t>
  </si>
  <si>
    <t>FOTO 6</t>
  </si>
  <si>
    <t xml:space="preserve">Acopio de material de rezaga, portal Santafe. </t>
  </si>
  <si>
    <t>PK 9+200</t>
  </si>
  <si>
    <t>PK 17+300</t>
  </si>
  <si>
    <t>PK 18+800</t>
  </si>
  <si>
    <t>PK 24+150</t>
  </si>
  <si>
    <t>PK 25+050</t>
  </si>
  <si>
    <t>PK 28+800</t>
  </si>
  <si>
    <t>UF-1.0</t>
  </si>
  <si>
    <t>UF-2.1</t>
  </si>
  <si>
    <t>UF-3.0</t>
  </si>
  <si>
    <t>Puente PK21+220 UF2.1. Vista panorámica. Infraestructura terminada</t>
  </si>
  <si>
    <t>31  ENERO DE 2020</t>
  </si>
  <si>
    <t>6'0%</t>
  </si>
  <si>
    <t>PK 24+400/700 CD</t>
  </si>
  <si>
    <t>Retorno #2</t>
  </si>
  <si>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</si>
  <si>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t>Aprobados</t>
  </si>
  <si>
    <t>No Aprobados</t>
  </si>
  <si>
    <t>Avalúos Preliminares Aprobados</t>
  </si>
  <si>
    <t>Avalúos Preliminares No Aprobados</t>
  </si>
  <si>
    <r>
      <t xml:space="preserve">De acuerdo con el programa de trabajo presentado por el concesionario para la </t>
    </r>
    <r>
      <rPr>
        <b/>
        <sz val="11"/>
        <rFont val="Arial"/>
        <family val="2"/>
      </rPr>
      <t>UF3.1.B</t>
    </r>
    <r>
      <rPr>
        <sz val="11"/>
        <rFont val="Arial"/>
        <family val="2"/>
      </rPr>
      <t>, el concesionario continuó actividades de excavación por el sistema  de  perforación y voladura, del túnel principal en el Portal Medellín, sin atrasos evidentes.</t>
    </r>
  </si>
  <si>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</si>
  <si>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</si>
  <si>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</si>
  <si>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PK 5+860</t>
  </si>
  <si>
    <t>PK 11+800</t>
  </si>
  <si>
    <t>PK 14+400</t>
  </si>
  <si>
    <t>PK 18+300</t>
  </si>
  <si>
    <t xml:space="preserve">Talud en rehabilitación </t>
  </si>
  <si>
    <t>Se encuentran estacionadas 2 grúas, una ambulancia y un carro de inspección a fin de prestar los servicios de emergencia, cuando los usuarios o las condiciones  los requieran.</t>
  </si>
  <si>
    <t>Corte y perfilado de talud</t>
  </si>
  <si>
    <t>PK 0+060</t>
  </si>
  <si>
    <t>PK 0+130</t>
  </si>
  <si>
    <t>Puente PK 1+440 UF 1-  Finalizan acabados en defensas tipo New Jerseys.</t>
  </si>
  <si>
    <t>Programa 1. Atención al usuario.</t>
  </si>
  <si>
    <t>Redes de drenajes superficiales, paisajismo, revegetalización etc.</t>
  </si>
  <si>
    <t>PK 22+430/480 CI</t>
  </si>
  <si>
    <t>Puente PK 0+930 UF 1. Acabados de defensas tipo New Jersey, ambos costados.</t>
  </si>
  <si>
    <t>,</t>
  </si>
  <si>
    <t>PK 5+720</t>
  </si>
  <si>
    <t xml:space="preserve">PK 14+700 </t>
  </si>
  <si>
    <t>PK 18+000</t>
  </si>
  <si>
    <t>Zona anexa al retorno # 1</t>
  </si>
  <si>
    <t>Boxculvert # 106</t>
  </si>
  <si>
    <t>PK 22+000</t>
  </si>
  <si>
    <t>PK 27+000</t>
  </si>
  <si>
    <t xml:space="preserve">PK9+580 - UF3.1D - Excavación a partir del punto de entronque, galería peatonal N°1. Túnel en funcionamiento. </t>
  </si>
  <si>
    <t xml:space="preserve">PK10+074 - UF3.1D - Excavación a partir del punto de entronque, galería vehicular N°1. Túnel en funcionamiento. </t>
  </si>
  <si>
    <t xml:space="preserve">PK10+545 - UF3.1D - Excavación a partir del punto de entronque, galería peatonal N°2. Túnel en funcionamiento. </t>
  </si>
  <si>
    <t xml:space="preserve">PK11+054 - UF3.1D - Excavación a partir del punto de entronque, galería peatonal N°3. Túnel en funcionamiento. </t>
  </si>
  <si>
    <t xml:space="preserve">PK12+024 - UF3.1D - Excavación a partir del punto de entronque, galería peatonal N°4. Túnel en funcionamiento. </t>
  </si>
  <si>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</si>
  <si>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Frente Inactivo.</t>
    </r>
    <r>
      <rPr>
        <sz val="11"/>
        <color theme="1"/>
        <rFont val="Arial"/>
        <family val="2"/>
      </rPr>
      <t xml:space="preserve">
Se construye losa en concreto reforzado para la unión entre los puentes PK8+705 y PK8+800.</t>
    </r>
  </si>
  <si>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Frente inactivo.</t>
    </r>
    <r>
      <rPr>
        <sz val="11"/>
        <color theme="1"/>
        <rFont val="Arial"/>
        <family val="2"/>
      </rPr>
      <t xml:space="preserve">
El avance en excavación y construcción de anillos es del 69,1%</t>
    </r>
  </si>
  <si>
    <t>Puente PK 0+930 UF 1. Vista panorámica Puente construido.</t>
  </si>
  <si>
    <t>Puente PK 1+440 UF 1-  Vista panorámica Puente construido.</t>
  </si>
  <si>
    <t>Puente PK 17+205 UF 1- Vista panorámica avance construcción Puente.</t>
  </si>
  <si>
    <t xml:space="preserve">Seguimiento semanal  PQRS del proyecto </t>
  </si>
  <si>
    <t>ACTIVIDADES CRÍTICAS SEGÚN ANEXO #1 DE MAR 1 POR LA CUARENTENA DEL COVID-19</t>
  </si>
  <si>
    <t>Drenajes longitudinales</t>
  </si>
  <si>
    <t>Cortes en taludes, perfilados - Granulares  -  CI</t>
  </si>
  <si>
    <t xml:space="preserve">PK 15+300 </t>
  </si>
  <si>
    <t>Cortes / Llenos / Curado de granulares  -  CD</t>
  </si>
  <si>
    <t>PK 14+900</t>
  </si>
  <si>
    <t>ODT # 063 - CD</t>
  </si>
  <si>
    <t>PK 29+400</t>
  </si>
  <si>
    <t>Construcción canaleta perimetral -CD</t>
  </si>
  <si>
    <t>Puente PK 17+205 UF 1- Vista panorámica avance construcción Puente. Infraestructura terminada.</t>
  </si>
  <si>
    <t xml:space="preserve">PK11+544 - UF3.1D - Excavación a partir del punto de entronque, galería vehicular N°2. Túnel en funcionamiento. </t>
  </si>
  <si>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</si>
  <si>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</si>
  <si>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</si>
  <si>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</si>
  <si>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</si>
  <si>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</si>
  <si>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PK 0+750</t>
  </si>
  <si>
    <t>Llenos y demoliciones - CI</t>
  </si>
  <si>
    <t>PK 7+800/900</t>
  </si>
  <si>
    <t>PK 15+400</t>
  </si>
  <si>
    <t xml:space="preserve">PK 31+000 </t>
  </si>
  <si>
    <t>PK 31+250</t>
  </si>
  <si>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</si>
  <si>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t>Ampliación Puente 3 La Cola UF1</t>
  </si>
  <si>
    <t>Puente PK 0+160 UF 1-  Acabados en módulos de defensa tipo New Jersey.</t>
  </si>
  <si>
    <t>Puente PK 10+440 UF 1-  ESTRIBO 1. Terminado</t>
  </si>
  <si>
    <t>Puente PK 10+440 UF 1- Vista panorámica avance construcción  Puente. Infraestructura terminada.</t>
  </si>
  <si>
    <t>Puente PK 11+110 UF 1-   PILA 2. Desencofrado de Viga Cabezal.</t>
  </si>
  <si>
    <t>Puente PK 11+110 UF 1- Vista panorámica avance construcción Puente.</t>
  </si>
  <si>
    <t>PK 1+050</t>
  </si>
  <si>
    <t>PK 1+500</t>
  </si>
  <si>
    <t>PK 1+800</t>
  </si>
  <si>
    <t>Aplicación de granulares y capa asfáltica intermedia - CI</t>
  </si>
  <si>
    <t>Muro # 037 - TA</t>
  </si>
  <si>
    <t>Muro # 072 - HA</t>
  </si>
  <si>
    <t>Lleno estructural - CI</t>
  </si>
  <si>
    <t>Corte talud (perfilación) - CD</t>
  </si>
  <si>
    <t>Inactivo. 
Se fundieron muros del disipador con su bajante para el canal de drenaje perimetral. Se fundió también el disipador intermedio con cuneta que descarga en canal perimetral.</t>
  </si>
  <si>
    <t>PK 20+650</t>
  </si>
  <si>
    <t>Terraplén y Drenajes - CD</t>
  </si>
  <si>
    <t>Trabajos de excavación, de llenos - Reconstrucción de box - Sitio cercano a la planta de asfaltos.</t>
  </si>
  <si>
    <t>Colocación de capa asfáltica MSC-25 + Construcción canal perimetral - CD</t>
  </si>
  <si>
    <t>PK 30+500 CI</t>
  </si>
  <si>
    <t>Reforzamiento de talud</t>
  </si>
  <si>
    <t>PK 0+480</t>
  </si>
  <si>
    <t>EXCAVACION,  LLENOS Y DRENAJE - CD</t>
  </si>
  <si>
    <t>SEGURIDAD VIAL</t>
  </si>
  <si>
    <t>PK 0+950</t>
  </si>
  <si>
    <t>Aplicación de capa asfáltica - Drenajes</t>
  </si>
  <si>
    <t xml:space="preserve">Finalizada la obra, el frente de obra se tiene como centro de acopio de materiales y estacionamiento de varios equipos de construcción. </t>
  </si>
  <si>
    <t>Se adecua el terreno (mediante perfilación) para la construcción de cunetas en concreto. Sector Eutimio.</t>
  </si>
  <si>
    <t>PK 10+750</t>
  </si>
  <si>
    <t>PK 19+200  CD</t>
  </si>
  <si>
    <t>PK 18+400  CI</t>
  </si>
  <si>
    <t>Lleno y compactación - CD
Sector Villa del Marques / Sindelhato</t>
  </si>
  <si>
    <t>TRABAJOS FINALIZADOS EL 29 DE MAYO DEL 2020</t>
  </si>
  <si>
    <r>
      <rPr>
        <b/>
        <sz val="11"/>
        <color theme="1"/>
        <rFont val="Arial"/>
        <family val="2"/>
      </rPr>
      <t>PUENTE PK9+160 UF1 DOBLE CALZADA:</t>
    </r>
    <r>
      <rPr>
        <sz val="11"/>
        <color theme="1"/>
        <rFont val="Arial"/>
        <family val="2"/>
      </rPr>
      <t xml:space="preserve"> El concesionario inicia con la construcción de caminos de acceso al sitio de las obras yreplanteo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El concesionario deja abandonada esta obra</t>
    </r>
    <r>
      <rPr>
        <sz val="11"/>
        <color theme="1"/>
        <rFont val="Arial"/>
        <family val="2"/>
      </rPr>
      <t xml:space="preserve">
El avance en excavación y construcción de anillos es del 115,4%</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</si>
  <si>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TERMINADA
</t>
    </r>
    <r>
      <rPr>
        <sz val="11"/>
        <rFont val="Arial"/>
        <family val="2"/>
      </rPr>
      <t>ESTRIBO 1: Instalación acero de refuerzo núcleos Caissons 1 y 2 y se funden. Instalación de solado</t>
    </r>
    <r>
      <rPr>
        <sz val="11"/>
        <color rgb="FFFF0000"/>
        <rFont val="Arial"/>
        <family val="2"/>
      </rPr>
      <t>.</t>
    </r>
    <r>
      <rPr>
        <sz val="11"/>
        <rFont val="Arial"/>
        <family val="2"/>
      </rPr>
      <t xml:space="preserve"> Instalación acero de refuerzo y encofrado Viga Cabezal y cuerpo del estribo y se funde Viga Cabezal y tramo 2 cuerpo del Estribo. Instalación acero de refuerzo y encofrado aletas integradas y se funden</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t>
    </r>
    <r>
      <rPr>
        <sz val="11"/>
        <rFont val="Arial"/>
        <family val="2"/>
      </rPr>
      <t>Instalación acero de refuerzo Viga Cabezal y se funde. Instalación acero de refuerzo y encofrado cuerpo del Estribo, pedestales y topes sísmicos. y se funde. Instalación acero de refuerzo, encofrado y fundida de muro aleta costado izquierdo.</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</si>
  <si>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TERMINADA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t>
    </r>
    <r>
      <rPr>
        <sz val="11"/>
        <rFont val="Arial"/>
        <family val="2"/>
      </rPr>
      <t xml:space="preserve"> Instalación acero de refuerzo y encofrado Columna en H y se funde a h=19m. Instalación andamios de carga, plataforma, acero de refuerzo, encofrado y se funde Viga Cabezal con los topes sísmicos y los pedestales.</t>
    </r>
    <r>
      <rPr>
        <sz val="11"/>
        <color theme="1"/>
        <rFont val="Arial"/>
        <family val="2"/>
      </rPr>
      <t xml:space="preserve">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t>
    </r>
    <r>
      <rPr>
        <sz val="11"/>
        <rFont val="Arial"/>
        <family val="2"/>
      </rPr>
      <t>Instalación acero de refuerzo losa de aproximación Estribo 2 y se funde.</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</si>
  <si>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Frente Inactivo.</t>
    </r>
  </si>
  <si>
    <t>Puente PK 0+160 UF 1- Defensa tipo New Jersey terminadas.</t>
  </si>
  <si>
    <t>Puente PK 8+800 UF 1-   PILA 5. Demolición parcial de viga cabezal.</t>
  </si>
  <si>
    <t>Puente PK 20+680 UF 2.1   PILA 2. Se funde viga cabezal, encofrado de pedestales y topes sísmicos.</t>
  </si>
  <si>
    <t xml:space="preserve">Puente PK 33+100 UF 2.1-  TRAMO 2--VIGAS.  Instalación de Vigas prefabricadas sobre apoyos de neopreno en vano 2.  </t>
  </si>
  <si>
    <t xml:space="preserve">PK12+485 - UF3.1D - Excavación a partir del punto de entronque, galería peatonal N°5. Túnel en funcionamiento. </t>
  </si>
  <si>
    <t xml:space="preserve">PK12+905 - UF3.1D - Excavación a partir del punto de entronque, galería vehicular N°3. Túnel en funcionamiento. </t>
  </si>
  <si>
    <t>Programa 2. Capacitación personal vinculado al proyecto.</t>
  </si>
  <si>
    <t>Lugar: CCO Santa fe, Seguimiento PQRS del proyecto.</t>
  </si>
  <si>
    <t>REUNIONES/ACTIVIDADES</t>
  </si>
  <si>
    <t>PK</t>
  </si>
  <si>
    <t xml:space="preserve">Retorno vial, La Aldea. </t>
  </si>
  <si>
    <t>Finalizada la obra, este lugar se tiene como centro de acopio de materiales y estacionamiento de varios equipos de construcción. Hay también acopio de vigas pretensadas para los puentes cercanos. Sobre el PK mayor se realizan perforaciones sobre la cara del talud que da apoyo a la vía existente, se colocaran pernos pasivos se anclaje y drenes sub horizontales.</t>
  </si>
  <si>
    <t>Box Doña Rosa - Excavación mecánica, muro escollera</t>
  </si>
  <si>
    <t>PK 16+300</t>
  </si>
  <si>
    <t xml:space="preserve">Box # 072 + disipador </t>
  </si>
  <si>
    <t>Hay cortes mecánicos en la base del talud (buscando cota de sub rasante) a fin de hacer la caja para colocar pétreos seleccionados. También se sigue realizando la instalación de malla y concreto lanzado en la parte alta de talud. Se colocan pernos pasivos de anclaje con malla 3 x 3 m., y L= 9 m.  Se les realizan inyecciones con morteros de cemento. El talud perfilado tendrá 2 fases de corte, con berma intermedia. El talud superior con pendiente 1: 1.3 y el talud inferior tendrá una pendiente 1:1. Hacia el PK mayor continua corte mecánico y retiro de material, en la base del talud. Sector cerca a la Guaracú I y con dirección a San Jerónimo. Lluvias afectan trabajos de cortes, explanación y perfilado.</t>
  </si>
  <si>
    <t>ZODME 10A</t>
  </si>
  <si>
    <t>PK 21+600 CD</t>
  </si>
  <si>
    <t>Corte de talud</t>
  </si>
  <si>
    <t>PK 24+600 (o PR 14+000)</t>
  </si>
  <si>
    <t>Talud protegido - Pernos, CI</t>
  </si>
  <si>
    <t xml:space="preserve">PK 25+400 </t>
  </si>
  <si>
    <t>Plataforma talud perfilado</t>
  </si>
  <si>
    <t>PK 27+400</t>
  </si>
  <si>
    <t>Granulares y mezcla asfáltica intermedia</t>
  </si>
  <si>
    <t>PK 0+650/700 CI</t>
  </si>
  <si>
    <t>OBSERVACIONES: El Predio MAR1_UF2_171 se afectó nuevamente con oficio 02-01-20200617001734</t>
  </si>
  <si>
    <t xml:space="preserve">
Para la UF3.1.B  Se continuó  la excavación por medios Mixto (excavación mecánica y perforación y voladura), del túnel  principal,  sin atrasos evidentes.
</t>
  </si>
  <si>
    <t xml:space="preserve">PK13+430 - UF3.1D - Construcción galería peatonal N°6. Túnel en funcionamiento. </t>
  </si>
  <si>
    <t>Después de realizar la colocación de la capa intermedia asfáltica, tipo MSC-25 se continua con la construcción de cunetas en concreto de sección triangular (o en L) con ancho de 1 m. Sector planta #1 de concretos - La Volcana</t>
  </si>
  <si>
    <t xml:space="preserve">Se realizo la colocación de la capa intermedia de mezcla asfáltica tipo MSC-25 que incluyo un tramo para acceso a vía veredal. Se inicia la construcción de las cunetas laterales. Sector de La Volcana - Guayabal. </t>
  </si>
  <si>
    <t xml:space="preserve">Corresponde a la planta de trituración que estaba instalada en La Volcana. Este material se procesa se tritura y se acopia para obtener: piedra filtro, sub base granular, base granular, materiales selectos y clasificados y/o materiales estabilizados para llenos. Encontramos allí, trituradora, excavadoras, bulldozer D6T, cargador CAT articulado y volquetas.  </t>
  </si>
  <si>
    <t>Inactivo. 
La plataforma presenta varios agrietamientos en su parte media, hacia el PK menor y en proximidades o contacto con el talud de corte. Hacia el PK menor hay agrietamientos mayores que mueren en la pata del talud de terraplén; se observa el rasgado de los materiales geosinteticos utilizados en el empaquetamiento del terraplén. Lluvias seguirán afectando tal situación hasta llegar nuevamente a su colapso.</t>
  </si>
  <si>
    <t>Después de colocada la estructura granular del pavimento flexible, se procedió a la imprimación de granulares utilizando emulsión asfáltica de curado lento y a la colocación de la capa intermedia de MSC-25. También se realiza la construcción de la vía veredal en su parte anexa mas baja. Se continuo la construcción del box culvert # 067, se fundió la placa aérea. Se encuentra pendiente iniciar la construcción de los filtros laterales, su impermeabilización y los llenos laterales. Sector La Bloquera.</t>
  </si>
  <si>
    <t xml:space="preserve">Continúan los trabajos de llenos en los costados laterales del disipador y en la parte alta sobre el box construido. Se esta utilizando material de rezaga proveniente del túnel. Se incluyeron terrazas para evitar el derrame de llenos sobre el disipador. Se trabaja con maquinaria pesada (bulldozer CAT  D6T y vibro Hamm).  Sector Carpintería  </t>
  </si>
  <si>
    <t xml:space="preserve">Inactivo. 
Se fundieron concretos formando el cuerpo del Boxculvert. Tiene una sección hidráulica de 2.5 x 2.5 m., y es la prolongación del box existente. Se utilizaron cintas flexibles en PVC de 6.5" como juntas de sello primario, de juntas de construcción y dilatación en todo el cuerpo del box. Se procedió a aplicar pintura bituminosa negra y paneles de geodren planar. También se le construyen los filtros en sus costados (con geotextil NT + piedra filtro + 2 tubos en PVC ranurados de 4"). Esta pendiente sus llenos laterales y la posterior colocación de granulares seleccionados. Sector abajo de la Jungla. </t>
  </si>
  <si>
    <t>en adelante</t>
  </si>
  <si>
    <t>PK 17+800</t>
  </si>
  <si>
    <t>Llenos y redes ITS. - CD</t>
  </si>
  <si>
    <t>Excavación y Llenos (incluye talud perfilado) - CD</t>
  </si>
  <si>
    <t>Excavación / Rellenos de terraplén / Drenajes - CD</t>
  </si>
  <si>
    <t>PK 18+300  CI</t>
  </si>
  <si>
    <t>Corte, perfilado de talud + demoliciones</t>
  </si>
  <si>
    <t xml:space="preserve">Excavaciones mecánicas CI, como solución de la intersección en superficie - Boxculvert # 209 - Zona urbana de San Jerónimo </t>
  </si>
  <si>
    <t>Se inician actividades de excavación mecánica con el uso de martillo hidráulico montado sobre el brazo de excavadora CAT. Se aprovecha el corte para realizar la construcción de estribo # 1 del puente del PK 21+840. Sector Francés - Meloneras. Se trabaja con personal PARE / SIGA.</t>
  </si>
  <si>
    <t>PK 22+600</t>
  </si>
  <si>
    <t xml:space="preserve">Capa asfáltica - Demarcación horizontal </t>
  </si>
  <si>
    <t>Actividad de demarcación (pre punteo) para posterior desvió vehicular. Así se dará inicio a nuevos trabajos (a un largo trayecto) y realizar intervenciones sobre la calzada izquierda hoy en uso. Se tiene programado iniciar el desvío del transito a partir de julio 13. Sector El Sapo - Meloneras.</t>
  </si>
  <si>
    <t xml:space="preserve">Inactivo. 
Una vez colocados los granulares y su respectiva imprimación con emulsión, se llevo a cabo la colocación de la capa intermedia de mezcla asfáltica MSC-25 </t>
  </si>
  <si>
    <t xml:space="preserve">Se funde muro y se empalma con tubería instalada para continuar desagüe perimetral, se instala tubería de 900 mm (en 35 und). Se trabaja en las ODT  # 139, # 140 y # 141. Se trabaja en buzón y disipador, se encofra para muros de descole de ODT# 139. Se continua construcción de cunetas laterales en ambas "nuevas" calzadas, serán de sección triangular; se utiliza concreto premezclado de 21 MPa. </t>
  </si>
  <si>
    <t xml:space="preserve">Se continua  actividad de instalación de acero para canal perimetral y se funde su respectivo concreto de limpieza para el solado de la base (de 14 Mpa), hay colocación de encofrado. Se funden cunetas en bordes de las calzadas. </t>
  </si>
  <si>
    <t>Se reactiva alargue del Box en su calzada opuesta.  
El talud sobre la vía opuesta a este box (o PK 19+ 450 CI), se interviene debido a que es altamente fracturado y con discontinuidades definidas. Por lo tanto se le realizan perforaciones (con equipo manual) para colocar y asegurar malla eslabonada y con los anclajes activos, compuestos por sartas de torones. Este mecanismo de protección permitirá la retención de material rocoso a punto de desprenderse y evitar que cuñas o salientes rocosas inestables no caigan sobre la actual vía; además de que se conserve su geometría de corte. Sector Politécnico.</t>
  </si>
  <si>
    <t>El paso de vehículos se hace sin contratiempos en ambos sentidos, a partir del 1 de junio se reactiva el cobro del peaje. Hay bastante transito de vehículos de carga y de motos. Se sigue control a vehículos, por la cuarentena obligatoria ordenada por el Gobierno Nal. (Covid-19), se cuenta con control Policial. Se realiza también cada 20 min. (y en un solo sentido) detención o parada de vehículos a fin de intervenir las galerías entre los túneles (de lunes a viernes). Hay colocación de testeros para iniciar la fundida (con utilización de concreto premezclado de 4.2 MPa) de las losas de concreto que estaban fracturadas, previa colocación de sus paneles dobles de malla electrosoldada. El control del curado del concreto fresco se realiza con la colocación de costales húmedos. Se termino la demolición de placas fracturadas sobre el carril # 2 y se inicia reconstrucción de losas.</t>
  </si>
  <si>
    <t>UF 4 Ruta 6003 - PR 47+000. POSTE S.O.S.</t>
  </si>
  <si>
    <t>UF 4 Ruta 6003 - PR 44+300. SEÑALIZACIÓN.</t>
  </si>
  <si>
    <t>UF 2.2 - PR 73+050. CONSTRUCCIÓN DE DISIPADOR.</t>
  </si>
  <si>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TERMINADA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Instalación acero de refuerzo y encofrado de New Jersey por ambos costados y se funden. Finalizan acabados.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</si>
  <si>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TERMINADA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t>
    </r>
    <r>
      <rPr>
        <sz val="11"/>
        <rFont val="Arial"/>
        <family val="2"/>
      </rPr>
      <t>Instalación acero de refuerzo y encofrado  New Jersey por ambos costados vanos 1, 2 y 3 y se funden. Finalizan acabados.</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</si>
  <si>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t>
    </r>
    <r>
      <rPr>
        <sz val="11"/>
        <rFont val="Arial"/>
        <family val="2"/>
      </rPr>
      <t xml:space="preserve">nstalación acero de refuerzo muro espaldar y aletas Estribo 1 y se funden.  </t>
    </r>
    <r>
      <rPr>
        <sz val="11"/>
        <color rgb="FFFF0000"/>
        <rFont val="Arial"/>
        <family val="2"/>
      </rPr>
      <t>Se instala acero de refuerzo y se funde losa de aproximación Estribo 1.</t>
    </r>
    <r>
      <rPr>
        <sz val="11"/>
        <color theme="1"/>
        <rFont val="Arial"/>
        <family val="2"/>
      </rPr>
      <t xml:space="preserve">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sísmicos. </t>
    </r>
    <r>
      <rPr>
        <sz val="11"/>
        <color rgb="FFFF0000"/>
        <rFont val="Arial"/>
        <family val="2"/>
      </rPr>
      <t>Se instala acero de refuerzo y se funde losa de aproximación Estribo 2.</t>
    </r>
    <r>
      <rPr>
        <sz val="11"/>
        <color theme="1"/>
        <rFont val="Arial"/>
        <family val="2"/>
      </rPr>
      <t xml:space="preserve">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rFont val="Arial"/>
        <family val="2"/>
      </rPr>
      <t>.Instalación acero de refuerzo y encofrado aletas y muro espaldar Estribo 2 y se funden.</t>
    </r>
    <r>
      <rPr>
        <sz val="11"/>
        <color rgb="FFFF0000"/>
        <rFont val="Arial"/>
        <family val="2"/>
      </rPr>
      <t xml:space="preserve"> </t>
    </r>
    <r>
      <rPr>
        <sz val="11"/>
        <rFont val="Arial"/>
        <family val="2"/>
      </rPr>
      <t xml:space="preserve">Instalación acero de refuerzo y encofrado New Jersey por ambos costados y se funden. Se finaliza acabados de módulos fundidos por ambos costados. </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</si>
  <si>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TERMINADA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</si>
  <si>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 TERMINADA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</si>
  <si>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TERMINADA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</si>
  <si>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  TERMINADA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 </t>
    </r>
  </si>
  <si>
    <r>
      <rPr>
        <b/>
        <sz val="11"/>
        <color theme="1"/>
        <rFont val="Arial"/>
        <family val="2"/>
      </rPr>
      <t xml:space="preserve">PUENTE  PK8+115  UF1:  </t>
    </r>
    <r>
      <rPr>
        <sz val="11"/>
        <color theme="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color theme="1"/>
        <rFont val="Arial"/>
        <family val="2"/>
      </rPr>
      <t>INFRAESTRUCTURA TERMINADA</t>
    </r>
    <r>
      <rPr>
        <sz val="11"/>
        <color theme="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color theme="1"/>
        <rFont val="Arial"/>
        <family val="2"/>
      </rPr>
      <t>SUPERESTRUCTURA TERMINADA</t>
    </r>
    <r>
      <rPr>
        <sz val="11"/>
        <color theme="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</si>
  <si>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PILA 5.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PILA 1: Instalación acero de refuerzo de núcleos 4, 5 y 6 y se funden. Alzado de Columnas 4, 5 y 6 a nivel de Viga Cabezal.</t>
    </r>
    <r>
      <rPr>
        <sz val="11"/>
        <color rgb="FFFF0000"/>
        <rFont val="Arial"/>
        <family val="2"/>
      </rPr>
      <t xml:space="preserve"> </t>
    </r>
    <r>
      <rPr>
        <sz val="11"/>
        <rFont val="Arial"/>
        <family val="2"/>
      </rPr>
      <t>Instalación andamios de carga, plataforma, acero de refuerzo y encofrado Viga Cabezal y se funde con los pedestales y topes sísmicos ambas calzadas..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t>
    </r>
    <r>
      <rPr>
        <sz val="11"/>
        <rFont val="Arial"/>
        <family val="2"/>
      </rPr>
      <t>Instalación acero de refuerzo y encofrado Dado y se funde</t>
    </r>
    <r>
      <rPr>
        <sz val="11"/>
        <color rgb="FFFF0000"/>
        <rFont val="Arial"/>
        <family val="2"/>
      </rPr>
      <t>.</t>
    </r>
    <r>
      <rPr>
        <sz val="11"/>
        <rFont val="Arial"/>
        <family val="2"/>
      </rPr>
      <t xml:space="preserve"> Instalación acero de refuerzo y encofrado tramo 5 Columna en H y se funde.</t>
    </r>
    <r>
      <rPr>
        <sz val="11"/>
        <color rgb="FFFF0000"/>
        <rFont val="Arial"/>
        <family val="2"/>
      </rPr>
      <t xml:space="preserve"> Instalación andamios de carga, plataforma  y acero de refuerzo Viga Cabezal.</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rFont val="Arial"/>
        <family val="2"/>
      </rPr>
      <t xml:space="preserve"> Instalación acero de refuerzo y encofrado Dado y se funde. Instalación acero de refuerzo y encofrado 7to. tramo de Columna en H y se funde</t>
    </r>
    <r>
      <rPr>
        <sz val="11"/>
        <color rgb="FFFF0000"/>
        <rFont val="Arial"/>
        <family val="2"/>
      </rPr>
      <t>. Instalación andamios de carga y plataforma para construir Viga Cabezal. Se instala acero de refuerzo.</t>
    </r>
    <r>
      <rPr>
        <sz val="11"/>
        <color theme="1"/>
        <rFont val="Arial"/>
        <family val="2"/>
      </rPr>
      <t xml:space="preserve">
PILA 4: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
PILA 5: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t>
    </r>
    <r>
      <rPr>
        <sz val="11"/>
        <color rgb="FFFF0000"/>
        <rFont val="Arial"/>
        <family val="2"/>
      </rPr>
      <t xml:space="preserve">Por cambio de diseño para aumentar la luz del Puente en 30m, esta Pila correspondía al ESTRIBO 2. Por este motivo el concesionario realizó la demolición del cuerpo del Estribo, topes sísmicos,  pedestales y demolición parcial de la Viga cabezal. Para esta Pila se funden dos (2) Caisson 28 y 29, adicionales. </t>
    </r>
    <r>
      <rPr>
        <sz val="11"/>
        <color theme="1"/>
        <rFont val="Arial"/>
        <family val="2"/>
      </rPr>
      <t xml:space="preserve">
</t>
    </r>
    <r>
      <rPr>
        <sz val="11"/>
        <rFont val="Arial"/>
        <family val="2"/>
      </rPr>
      <t>ESTRIBO 2: Se funde el núcleo de los Caissons 30, 31 y 32.</t>
    </r>
    <r>
      <rPr>
        <u/>
        <sz val="9"/>
        <color theme="1"/>
        <rFont val="Calibri"/>
        <family val="2"/>
        <scheme val="minor"/>
      </rPr>
      <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</si>
  <si>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t>
    </r>
    <r>
      <rPr>
        <u/>
        <sz val="11"/>
        <color theme="1"/>
        <rFont val="Arial"/>
        <family val="2"/>
      </rPr>
      <t>INFRAESTRUCTURA  TERMINADA,</t>
    </r>
    <r>
      <rPr>
        <u/>
        <sz val="11"/>
        <color rgb="FFFF0000"/>
        <rFont val="Arial"/>
        <family val="2"/>
      </rPr>
      <t xml:space="preserve"> </t>
    </r>
    <r>
      <rPr>
        <sz val="11"/>
        <color rgb="FFFF0000"/>
        <rFont val="Arial"/>
        <family val="2"/>
      </rPr>
      <t>Frente de Obra Inactivo.</t>
    </r>
    <r>
      <rPr>
        <sz val="11"/>
        <color theme="1"/>
        <rFont val="Arial"/>
        <family val="2"/>
      </rPr>
      <t xml:space="preserve"> Falta la SUPERESTRUCTURA del Puente.</t>
    </r>
  </si>
  <si>
    <r>
      <rPr>
        <b/>
        <sz val="11"/>
        <color theme="1"/>
        <rFont val="Arial"/>
        <family val="2"/>
      </rPr>
      <t>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r>
      <rPr>
        <sz val="11"/>
        <color rgb="FFFF0000"/>
        <rFont val="Arial"/>
        <family val="2"/>
      </rPr>
      <t xml:space="preserve"> Frente Inactivo</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</si>
  <si>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 PILA 2 Caisson 5 h=9,37m, PILA 2 Caisson 6 h=9,8m, ESTRIBO 2 Caisson 7 h=11,3m, ESTRIBO 2 Caisson 8 h=13,11m.  .  El avance en la excavación y fundida de anillos es del 81,5%</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t>
    </r>
    <r>
      <rPr>
        <sz val="11"/>
        <color rgb="FFFF0000"/>
        <rFont val="Arial"/>
        <family val="2"/>
      </rPr>
      <t xml:space="preserve"> Frente Inactivo.</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</si>
  <si>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rFont val="Arial"/>
        <family val="2"/>
      </rPr>
      <t>PILA 2: Caisson 5 h=8,1m, Cais</t>
    </r>
    <r>
      <rPr>
        <sz val="11"/>
        <color theme="1"/>
        <rFont val="Arial"/>
        <family val="2"/>
      </rPr>
      <t xml:space="preserve">son 6 h=8,8m
ESTRIBO 2: Caisson 7 h=5,50m, Caisson 8 h=6m
</t>
    </r>
    <r>
      <rPr>
        <u/>
        <sz val="11"/>
        <color theme="1"/>
        <rFont val="Arial"/>
        <family val="2"/>
      </rPr>
      <t xml:space="preserve">INFRAESTRUCTURA TERMINADA.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rFont val="Arial"/>
        <family val="2"/>
      </rPr>
      <t>PILA 2: Instalación acero de refuerzo núcleo caisson 5 y 6 y de funden. Instalación acero de refuerzo y encofrado elevación Columnas y se funden hasta el nivel de la Viga cabezal. Instalación andamios de carga, plataforma, acero de refuerzo, encofrado y se funde Viga cabezal con topes sísmicos y pedestales.
ESTRIBO 2. Instalación acero de refuerzo núcleos Caissons 7 y 8 y se funden. Instalación acero de refuerzo Viga Cabezal y se funde. Instalación acero de refuerzo y encofrado</t>
    </r>
    <r>
      <rPr>
        <sz val="11"/>
        <color theme="1"/>
        <rFont val="Arial"/>
        <family val="2"/>
      </rPr>
      <t xml:space="preserve"> cuerpo del Estribo y se funde.</t>
    </r>
    <r>
      <rPr>
        <sz val="11"/>
        <color rgb="FFFF0000"/>
        <rFont val="Arial"/>
        <family val="2"/>
      </rPr>
      <t xml:space="preserve"> </t>
    </r>
    <r>
      <rPr>
        <sz val="11"/>
        <rFont val="Arial"/>
        <family val="2"/>
      </rPr>
      <t xml:space="preserve">Instalación acero de refuerzo y encofrado aletas, pedestales y topes sísmicos y se funden. </t>
    </r>
    <r>
      <rPr>
        <sz val="11"/>
        <color rgb="FFFF0000"/>
        <rFont val="Arial"/>
        <family val="2"/>
      </rPr>
      <t>Frente Inactivo</t>
    </r>
    <r>
      <rPr>
        <sz val="11"/>
        <color theme="1"/>
        <rFont val="Arial"/>
        <family val="2"/>
      </rPr>
      <t xml:space="preserve">
El avance en la excavación y fundida de anillos es del 109,7%.</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</si>
  <si>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Frente Inactivo.</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</si>
  <si>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 TERMINADA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 TERMINADA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</si>
  <si>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 TERMINADA: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TERMINADA: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</si>
  <si>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INFRAESTRUCTURA TERMINADA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SUPERESTRUCTURA TERMINADA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</si>
  <si>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 TERMINADA</t>
    </r>
    <r>
      <rPr>
        <sz val="11"/>
        <color theme="1"/>
        <rFont val="Arial"/>
        <family val="2"/>
      </rPr>
      <t>: Construcción de los ESTRIBOS 1 y 2. Construcción de las PILAS 1, 2 y 3.
En cuanto a la</t>
    </r>
    <r>
      <rPr>
        <u/>
        <sz val="11"/>
        <color theme="1"/>
        <rFont val="Arial"/>
        <family val="2"/>
      </rPr>
      <t xml:space="preserve"> SUPERESTRUCTURA TERMINADA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</si>
  <si>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r>
      <rPr>
        <b/>
        <sz val="11"/>
        <color theme="1"/>
        <rFont val="Arial"/>
        <family val="2"/>
      </rPr>
      <t xml:space="preserve">PUENTE PK33+100 UF2.1 VIADUCTO SOBRE EL RÍO CAUCA TRAMO 2 VIGAS. 
</t>
    </r>
    <r>
      <rPr>
        <sz val="11"/>
        <color theme="1"/>
        <rFont val="Arial"/>
        <family val="2"/>
      </rPr>
      <t xml:space="preserve">
T</t>
    </r>
    <r>
      <rPr>
        <u/>
        <sz val="11"/>
        <color theme="1"/>
        <rFont val="Arial"/>
        <family val="2"/>
      </rPr>
      <t>RAMO 2.  INFRAESTRUCTURA TERMINADA</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
</t>
    </r>
    <r>
      <rPr>
        <u/>
        <sz val="11"/>
        <color theme="1"/>
        <rFont val="Arial"/>
        <family val="2"/>
      </rPr>
      <t xml:space="preserve">TRAMO 2. SUPERESTRUCTURA
</t>
    </r>
    <r>
      <rPr>
        <sz val="11"/>
        <color rgb="FFFF0000"/>
        <rFont val="Arial"/>
        <family val="2"/>
      </rPr>
      <t>Vano 2: Instalación de cuatro Vigas prefabricadas sobre apoyos de neopreno. Construcción de diafragma.
Vano 3: Instalación de cuatro Vigas prefabricadas sobre apoyos de neopreno. Construcción de diafragma.</t>
    </r>
  </si>
  <si>
    <t>Puente PK 1+940 UF 1-  ESTRIBO 1. Se funde losa de aproximación.</t>
  </si>
  <si>
    <t>Puente PK 6+240 UF 1-  PILA 1. Elevación de caisson a nivel de Dado.</t>
  </si>
  <si>
    <t>De acuerdo con el programa de trabajo presentado por el concesionario para la UF3.1.D, el concesionario continuó actividades de excavación mecanica, de las galerias, de forma adelantada; teniendo en cuenta las fechas de inicio de construccion, no objetadas por la interventoría.</t>
  </si>
  <si>
    <r>
      <rPr>
        <b/>
        <sz val="12"/>
        <rFont val="Arial"/>
        <family val="2"/>
      </rPr>
      <t>Galerías de conexión peatonal y vehicular - segundo tubo Túnel Occidente</t>
    </r>
    <r>
      <rPr>
        <b/>
        <sz val="12"/>
        <color rgb="FFFF0000"/>
        <rFont val="Arial"/>
        <family val="2"/>
      </rPr>
      <t xml:space="preserve">
</t>
    </r>
    <r>
      <rPr>
        <sz val="12"/>
        <rFont val="Arial"/>
        <family val="2"/>
      </rPr>
      <t>Actividades de excavacion de los entronques en Galerías de Conexión Peatonal Nos 1, 2, 3, 4, 5 y 6,  y Galerías de Conexión Vehicular Nos  1,2 y 3.</t>
    </r>
  </si>
  <si>
    <t>PK0+804 - UF3.1A - PTAR en funcionamiento. Portal Medellín.</t>
  </si>
  <si>
    <t>Seguimiento a las medidas de manejo ambiental UF 1 y 3</t>
  </si>
  <si>
    <t>Seguimiento a las medidas de manejo ambiental UF2.1</t>
  </si>
  <si>
    <t>Del 09/07/20
al 15/07/20</t>
  </si>
  <si>
    <t xml:space="preserve">Se continua la construcción del disipador escalonado por la margen del PK mayor (hasta el fondo de la cañada) y se termino la construcción de ODT con tubería Titan x 1500 mm. (# 008); pero habrá un buzón y un canal de conexión con la ODT existente. Los trabajos de demolición (viviendas / negocios sobre el PK 0+730) ya termino. Colocados los materiales (sub base y base granular), se procedió a colocar la mezcla intermedia asfáltica tipo MSC-25. Este tramo se unió con el frente de obra hacia el PK mayor. </t>
  </si>
  <si>
    <t>Colocación de granulares y capa asfáltica - CI</t>
  </si>
  <si>
    <t xml:space="preserve">Se procedió a extender y compactar los granulares seleccionados, se les realizo la imprimación y se coloco la capa intermedia asfáltica tipo MSC-25. Se utilizo un tren de pavimentación Dynapac. </t>
  </si>
  <si>
    <t xml:space="preserve">Se trabaja en traslados de elementos prefabricados. Se realiza trabajos paisajísticos como la siembra de palmeras, que estaban en el PK 0+500. Se hace uso de una grúa. </t>
  </si>
  <si>
    <t>Reforzamiento y protección talud perfilado - Pavimento rígido, veredal</t>
  </si>
  <si>
    <t>Se ha terminado el perfilado del talud. Ahora, se realiza la consolidación del talud con la colocación de pernos pasivos de anclaje (con varillas corrugadas # 10 y de Fy= 60 000 psi) en una grid de 3 x 3 m. Después el cubrimiento y protección se hará con malla electrosoldada y concreto lanzado. Para la vía de acceso a la Vda. Mestizal alto, se continua la construcción del pavimento rígido que servirá para el acceso de particulares a la Vda. El carril de vía que se construye es de 3.0 m y el espesor de la placa de concreto es de 0.23 m. Se utiliza concreto premezclado con MR de 4.2 MPa. Sobre el costado Izq., se perfila el terreno para la construcción de un disipador longitudinal anexo al pavimento rígido. También hubo colocación de postes en concreto sobre el borde de la plataforma de la calzada, para instalar luminarias.</t>
  </si>
  <si>
    <t>Sobre el contorno del box se armaron los filtros laterales utilizando geotextil + tubos ranurados + piedra filtro. Hay acopio de material rocoso producto de la rezaga del túnel para iniciar un muro escollera. Se trabaja con CAT sobre orugas 320 D2L. Sector Doña Rosa.</t>
  </si>
  <si>
    <t>PK 12+850</t>
  </si>
  <si>
    <t>Corte + descapote mecánico  -  CI</t>
  </si>
  <si>
    <t>Inicia actividad de corte mecánico y retiro de material. También se realizan talas y descapotes. Sector Hostería La Gruta</t>
  </si>
  <si>
    <t>En la parte alta del talud (corona) se colocaron paneles de malla electrosoldada y se sigue aplicando concreto lanzado con e= 10 cm. Adicionalmente se realizan perforaciones para la colocación de pernos pasivos de anclaje y drenes en PVC. Hacia el PK mayor se realiza corte en busca del nivel de sub rasante; encontrándose allí piedras de gran tamaño. A un corto tramo se le coloco la capa intermedia de mezcla asfáltica tipo MSC-25. Se trabaja con CATs sobre orugas, volquetas y perforadora auto propulsada, también hay personal PARE / SIGA. Sector Tamarindos / Comfenalco.</t>
  </si>
  <si>
    <t xml:space="preserve">Se realizaron llenos mecánicos compactados. Se colocaron capas de material seleccionado y se instalaron redes ITS. Los granulares se imprimaron con emulsión asfáltica También se procedió a colocar y extender la capa intermedia asfáltica, tipo MSC-25. </t>
  </si>
  <si>
    <t xml:space="preserve">Hubo corte de talud. Se realizo extendido de materiales seleccionados después de encontrada la cota de sub rasante. Hay extendido con bulldozer John Deere y se compacta con vibro Hamm. Se utiliza material de rezaga proveniente del túnel. Lluvias afectan trabajos. </t>
  </si>
  <si>
    <t>Actividad de lleno y compactación material (cerca a acceso hacia el conjunto residencial Palmeras 1). Ahí se realiza la construcción de la ODT # 077 x 900 mm. Sobre el talud del terraplén, se construyen cunetas (en concreto) sobre las bermas intermedias y bajantes. El material para llenos se trae de Tamarindos.
Hacia el PK menor o 18+350 se colocaron los granulares seleccionados que son los que componen la estructura del pavimento flexible, hubo imprimación en emulsión asfáltica lenta y se procedió a colocar la capa intermedia de mezcla asfáltica. Hubo excavación, construcción y tendido de tuberías para las redes ITS.  En el PK 18+800 se coloco tubería Titan acampanada x 900 mm., para construir la ODT # 079 pero debido al empate de trabajos entre UF-1.0 y UF-2.1 habrá que removerla y así empalmar en definitiva las rasantes del proyecto. Sector zona urbana de San Jerónimo.</t>
  </si>
  <si>
    <t>Se sigue acopiando material de rezaga o descombro del nuevo túnel, del Portal Santafé. Este material se extrae (del nuevo túnel con vehículos dumper), para luego ser llevado a la planta de trituración del PK 11+700. Sobre la plataforma se han colocado equipos, contenedores, llantas, campamento, materiales y herramienta pesada. También se ha destinado la plataforma como parqueo de maquinaria. Sobre un costado se encuentra la entrada / salida / vía de circulación (de vehículos y personal particular) hacia la Vda. La Volcana.</t>
  </si>
  <si>
    <t>Se realiza la construcción de filtros laterales utilizando geodren planar + tubería ranurada x 6" + piedra filtro. Los cortes sobre el talud son frecuentemente interrumpidos debido a lluvias. Sector o Zona Urbana de San Jerónimo y limites con la UF-1.0</t>
  </si>
  <si>
    <t>Se continua actividad de demolición de estructuras (negocios / viviendas) y corte talud con el uso de CAT sobre orugas. Permitirá dar espacio para el inicio de puente La Muñoz I (sobre el estribo # 1).</t>
  </si>
  <si>
    <t xml:space="preserve">Hay trabajos en superficie (con CAT sobre orugas) de lo que será la futura intersección en la zona urbana de San Jerónimo. Se canalizo un tramo de la Qda. La Muñoz I, utilizando tubería Titan x 1500 mm. Se funden para el box, tramos de losa de contra piso y de muros verticales  (utilizando concreto acelerado de 28 MPa, y sobre un concreto pobre o de limpieza de 14 MPa). Se instalan cortinas de aceros con el uso de varillas corrugadas desde # 4 a # 8 y Fy= 60 000 psi. Continua excavación para su alargue y se realiza instalación de la cimbra para armar hierros de la losa superior que tendrá un espesor de 50 cm. en la clave y de 70 cm en el patín. El box se construirá con un total de 5 módulos y sus dimensiones finales serán:  L = 90 m x H = 5.5 m "gálibo" x Ancho = 6. 0 m. La obra de canalización tendrá varios quiebres a fin de direccionar las aguas de la Qda. y entregarlas a su antiguo cause. </t>
  </si>
  <si>
    <t xml:space="preserve">Trabajos terminados. Se realizo actividad de instalación de malla electrosoldada (15x15x6) + aplicación de concreto lanzado (por vía seca) y marcación de pernos pasivos de anclaje (de L= 12m.). Se utilizaron pernos corrugados # 10 roscados y confinados con lechadas de cemento. También se instalaron filas de drenes sub horizontales en PVC. Se fundieron dados de apoyo (1x1 m) en concreto reforzado a cada uno de los pernos pasivos colocados. Sobre la calzada opuesta se levanta pavimento "viejo" con el uso de pajarita y se instalan redes ITS. </t>
  </si>
  <si>
    <t xml:space="preserve">En la pata del terraplén se sigue construyendo un canal (tipo cárcamo) en concreto y utilizando paneles de malla electrosoldada. Para evitar la socavación del Rio Aurrá, pronto se construirán unos flexocretos. En otro sector y sobre excavación con cota definitiva se inicia la construcción de dos (2) muros en TA (# 058 y 059).
Sobre la calzada nueva y en tramos de la vía existente (y con dirección hacia el PK menor), se realizo demarcación horizontal para realizar un desvío y poder dar aviso a los usuarios con vehículos que quieran dirigirse hacia Sopetrán o para tomar la vía antigua a San Jerónimo o viceversa. </t>
  </si>
  <si>
    <t xml:space="preserve">Se fundió losa superior del Box culvert. Se utilizo concreto premezclado de 28 MPa x 8" de asentamiento. Se le hizo la imprimación con pintura bituminosa negra. También se le construyen los sub drenes laterales. Para su encole se armaron hierros de la placa de piso y de las aletas, se utiliza acero corrugado con Fy= 60 000 psi. Por lo tanto se realizan llenos mecánicos seleccionados junto con el frente de obra del retorno #2. </t>
  </si>
  <si>
    <t xml:space="preserve">Sobre uno de los anillos se realiza el extendido de material seleccionado y su cereo (con motoniveladora CAT 140 M) para unir los trabajos con el Box de Piedras verdes. </t>
  </si>
  <si>
    <t>Se sigue realizando el lleno y extensión de material terreo y también se acondiciona el acceso a Sindelhato. Se realiza actividad de excavación para instalación de tubería transversal y de una tubería longitudinal x 900 mm uniendo las ODT´s # 112, 113 y 114. También se construyen buzones en la ODT # 112 y # 114. Se habilitan entradas (a un nivel mas bajo) para fincas sobre el CD. Este frente de obra utiliza equipos de construcción como: bulldozer CAT D6T + vibro Hamm + Pajarita.</t>
  </si>
  <si>
    <t>Se realiza actividad de inyección de pernos pasivos de anclaje.</t>
  </si>
  <si>
    <t xml:space="preserve">Realizadas la totalidad de los cortes y la colocación de la capa intermedia de mezcla asfáltica tipo MSC-25, ahora se procede a la construcción de cunetas laterales (en concreto y con sección triangular). Sector Ahuyamal. </t>
  </si>
  <si>
    <t xml:space="preserve">Se realiza la conexión entre ODT´s tipo Box. Al tramo del box reconstruido se le construyen sus drenajes laterales previa impermeabizacion de sus paredes y la colocación de paneles de geodren planar (lamidren). Hacia el PK menor (o PK 26+300 CI), realizada la instalación de material de base granular y su imprimación, se coloco la capa intermedia asfáltica MSC- 25 y ahora se construyen cunetas triangulares, frente a la Zodme #16. El talud de corte "expuesto" de la Zodme fue recubierto con manto geosintético antierosión previa aplicación de una hidrosiembra.   </t>
  </si>
  <si>
    <t>Actividad de perforación para pernos pasivos de anclaje con L= 9 m. También se coloca sobre la cara expuesta del talud, paneles de malla electrosoldada de acero (15x15x6). Se utiliza equipo suspendido. Sector Tierra Mítica.</t>
  </si>
  <si>
    <t>Demolición de carpeta de vía existente - Mezcla asfáltica intermedia MSC-25</t>
  </si>
  <si>
    <t>Se culmino la extensión de la capa intermedia de mezcla asfáltica tipo MSC-25. Mediante la utilización de equipo y personal suspendido se coloca sobre la cara expuesta del talud, paneles de malla electrosoldada de acero (15x15x6). Se tiene habilitado un solo carril para el transito automotor y esto ocasiona que se tenga personal PARE / SIGA en forma permanente. Sector La Laguna.</t>
  </si>
  <si>
    <t>PK 0+530</t>
  </si>
  <si>
    <t>Sobre la pata del talud rehabilitado, se hace el acopio 'provisional' del material de rezaga que se extrae del nuevo túnel, portal Medellín; para después transportarlo a la planta de trituración ubicada en el PK 11+700 o en el PK 1+200. Se utiliza cargador, un Bobcat y muchas volquetas que lo extraen del túnel. Continuamente se transporta hacia la planta trituradora este material de descombro, para evitar excesiva altura en el patio de acopio y posible derrame hacia la vía en uso. Se adecua una sección de la vía para el paso vehicular y poder intervenir la CD. En el acopio se trabaja con personal PARE/SIGA</t>
  </si>
  <si>
    <t>Sobre la calzada nueva, se realizo el punteo con pintura blanca para hacer luego la demarcación vial. La calzada ya se tiene en uso, para el transito automotor con ayuda de maletines, delineadores tubulares, colombinas y cintas. De esta manera se proyecta intervenir pronto la calzada existente. Sobre este tramo vial se permite la detención de vehículos (cola vehicular) cada 20 min., después de haber pagado el valor del peaje (sentido Medellín - Santafé).</t>
  </si>
  <si>
    <t>PK 17+600 CD. Se realiza la colocación de llenos sobre ODT x 900 mm. Se utiliza material de rezaga traído del túnel. Hay trabajos topográficos.</t>
  </si>
  <si>
    <t>PK 9+200 Mestizal I: Consolidación y reforzamiento de talud perfilado. En la parte alta (del talud ya perfilado) se lleva a cabo la perforación para colocar pernos pasivos de anclaje.</t>
  </si>
  <si>
    <t>PK 0+700 CI. Con la utilización de un tren de pavimentación Dynapac, se realiza la colocación de la capa intermedia de mezcla asfáltica MSC-25.</t>
  </si>
  <si>
    <t>PK 10+750 ODT tipo box. Sobre esta obra se realiza la colocación de llenos formando un muro tipo escollera. Se utiliza material de rezaga traído del túnel. Sector Doña Rosa</t>
  </si>
  <si>
    <t xml:space="preserve">PK 18+400 CI del Box # 206. Armado de las cortinas de hierros (con aceros corrugados Fy = 60 000 psi) para la losa de contrapiso. Se utilizan aceros desde # 4 a # 8. Sector Qda. La Muñoz I </t>
  </si>
  <si>
    <t xml:space="preserve">PK 19+200 Se lleva a cabo la construcción de filtros laterales sobre la calzada intervenida. Los cortes de taludes, se suspenden debido a las frecuentes lluvias que se presentan. </t>
  </si>
  <si>
    <t>PK 23+920 (Muro en TA # 059). Después de realizada la excavación se lleva a cabo la colocación de la formaleta para la construcción de la dala de cimentación. Sector Partidas de Sopetrán</t>
  </si>
  <si>
    <t>PK 30+400 CD. Personal suspendido, lleva a cabo la colocación de paneles de malla electrosoldada en acero (15x15x6) sobre la cara expuesta de talud perfilado. Sector La Laguna.</t>
  </si>
  <si>
    <t xml:space="preserve">PK 0+060 Playa de peajes. Se realiza actividad de demolición y reconstrucción de placas de pavimento rígido fracturadas. Para su texturizado se utiliza un cepillo o peine metálico. Se utiliza concreto premezclado con modulo de rotura - MR de 4.2 MPa.  </t>
  </si>
  <si>
    <t xml:space="preserve">PK 0+700 CI. Patio de acopio Portal Medellín. Continua el acopio de material de rezaga extraído del túnel. Este material lo extraen vehículos Dumper y volquetas de doble viaje.  </t>
  </si>
  <si>
    <t>PK 0+530 CD - Se ha puesto en servicio un tramo de la nueva calzada. Como dispositivos para la regulación del transito se han colocado maletines, delineadores tubulares y colombinas. Sector cercano al Portal Medellín</t>
  </si>
  <si>
    <t>Actividades de Operación ejecutadas en la Fase de Construcción
Semana 248</t>
  </si>
  <si>
    <r>
      <rPr>
        <b/>
        <sz val="11"/>
        <rFont val="Arial"/>
        <family val="2"/>
      </rPr>
      <t xml:space="preserve">Ruta 6204 San Jerónimo - Túnel de Occidente
</t>
    </r>
    <r>
      <rPr>
        <sz val="11"/>
        <rFont val="Arial"/>
        <family val="2"/>
      </rPr>
      <t xml:space="preserve">
- Actividades de Rocería de  PR19+800 al PR 25+100. 
- Actividades de limpieza de cunetas PR24+100 al PR 38+100. 
- Desvío entre el PR35+300 al PR37+600 sector de la Aldea, se encuentra transitable.
- Zona Inestable PR34+900 sin movimiento. 
- Se realiza control vehicular PR  22+500,  30+400, 29+900, 35+200 y 39+700.  
- Actividades de instalación de señales verticales. PR21+100 al PR 39+100</t>
    </r>
  </si>
  <si>
    <r>
      <rPr>
        <b/>
        <sz val="11"/>
        <rFont val="Arial"/>
        <family val="2"/>
      </rPr>
      <t xml:space="preserve">Ruta 6204  Santa Fe de Antioquia - San Jerónimo
</t>
    </r>
    <r>
      <rPr>
        <sz val="11"/>
        <rFont val="Arial"/>
        <family val="2"/>
      </rPr>
      <t xml:space="preserve">
- La vía se encuentra en funcionamiento normal.
-  Desvío en el PR16+380 al PR16+660  Normal Funcionamiento.
-  Desvío en el PR15+030 al PR15+740. Normal Funcionamiento.
-  Desvío en el PR13+090 al PR12+000 .Normal Funcionamiento.
-  Limpieza de Calzada y cunetas PR6+700 al PR19+800.</t>
    </r>
  </si>
  <si>
    <r>
      <rPr>
        <b/>
        <sz val="11"/>
        <rFont val="Arial"/>
        <family val="2"/>
      </rPr>
      <t xml:space="preserve">Ruta 6203 Cañasgordas - Santa Fe de Antioquia 
</t>
    </r>
    <r>
      <rPr>
        <sz val="11"/>
        <rFont val="Arial"/>
        <family val="2"/>
      </rPr>
      <t xml:space="preserve">
- Desvío de vía  en el PR60+400 para la ejecución de obras del Túnel del Toyo estado transitable. 
- Zona Inestable del PR97+500  se presenta caída de material.
- La Vía se Encuentra Transitable.
- Limpieza de Cunetas y Calzada PR59+600 Y  PR 81+000
- Actividades Policía de Carreteras PR114+900 Y PR 73+000.
- Construcción de Disipador y Gaviones PR73+050.
- Limpieza de derrumbes PR 75+400 Y PR97+500</t>
    </r>
  </si>
  <si>
    <r>
      <rPr>
        <b/>
        <sz val="11"/>
        <rFont val="Arial"/>
        <family val="2"/>
      </rPr>
      <t xml:space="preserve">Ruta 6204 Túnel de Occidente - Medellín
</t>
    </r>
    <r>
      <rPr>
        <sz val="11"/>
        <rFont val="Arial"/>
        <family val="2"/>
      </rPr>
      <t xml:space="preserve">
-  Actividades de rocería PR44+700 al PR 49+600. .
- Se realiza control vehicular PR  45+200 y paso alternado al interior del túnel.
- El Peaje de Aburra   PR45+200. Se encuentra en Operación Normal. Con cobro normal.
- Se realiza seguimiento a la zona inestable del PR45+000 y se observa que no presenta movimientos.
- Grúa y Ambulancia disponibles.
- Construcción de galerías al interior de túnel.
- Actividades Policía de Carreteras PR45+400.</t>
    </r>
  </si>
  <si>
    <r>
      <rPr>
        <b/>
        <sz val="11"/>
        <rFont val="Arial"/>
        <family val="2"/>
      </rPr>
      <t>Ruta 6003 Peñalisa-Bolombolo</t>
    </r>
    <r>
      <rPr>
        <sz val="11"/>
        <rFont val="Arial"/>
        <family val="2"/>
      </rPr>
      <t xml:space="preserve">
- Policía de transito en el PR 44+400. Puesto de control.
- La Vía se Encuentra en Operación Normal.</t>
    </r>
    <r>
      <rPr>
        <b/>
        <sz val="11"/>
        <rFont val="Arial"/>
        <family val="2"/>
      </rPr>
      <t xml:space="preserve">
Ruta 25B02 Bolombolo-Santa Fe de Antioquia.
</t>
    </r>
    <r>
      <rPr>
        <sz val="11"/>
        <rFont val="Arial"/>
        <family val="2"/>
      </rPr>
      <t xml:space="preserve">
- Construcción de muro en gaviones PR27+200 Y  PR18+800.
- Limpieza de derrumbes del PR0+000 al PR68+600.
- La Vía se Encuentra en Operación Normal.
- Limpieza de Cunetas y Calzada PR0+000 al 68+600.
- Ambulancia y Grúa Disponibles en  Anzá PR44+900.</t>
    </r>
    <r>
      <rPr>
        <sz val="11"/>
        <color theme="1"/>
        <rFont val="Arial"/>
        <family val="2"/>
      </rPr>
      <t xml:space="preserve">
- Se realizan labores de rocería PR 10+000 AL PR 20+000.</t>
    </r>
    <r>
      <rPr>
        <b/>
        <sz val="11"/>
        <color theme="1"/>
        <rFont val="Arial"/>
        <family val="2"/>
      </rPr>
      <t/>
    </r>
  </si>
  <si>
    <t>Durante la presente semana se reciben los reportes de las operadoras con respecto a los incidentes y accidentes ocurridos en las unidades funcionales del proyecto. Se presentaron  doce (12) accidentes con 7 lesionados y sin fallecidos.
- Se continua con la prestación de los servicios de  los vehículos de operación del Túnel de Occidente, en las vías concesionadas y en las bases de operación de Anzá y Manglar se prestan los servicios de manera normal.
- Se  realiza la revisión de los niveles de Monóxido de Carbono (CO) , así como los niveles de visibilidad del túnel de occidente.
- Se realiza inspección de teléfonos S.O.S. del Túnel de Occidente y los nichos de auxilio.
- Se realiza inspección del poste S.O.S. 03 de la UF4 encontrándose funcionamiento.</t>
  </si>
  <si>
    <t>UF4 Ruta 25B02 - PR 47+200. ATENCIÓN DE ACCIDENTE.</t>
  </si>
  <si>
    <t>UF 4 Ruta 25B02 - PR 4+400. POLICÍA DE TRANSITO.</t>
  </si>
  <si>
    <t>UF 2.2 - PR 60+400. DESVÍO POR TRABAJOS DEL TÚNEL DEL TOYO.</t>
  </si>
  <si>
    <t>UF 2.1- PR 7+200. SEÑALIZACIÓN PERDIDA DE BANCA.</t>
  </si>
  <si>
    <t>UF 2.1 - PR 18+400. LIMPIEZA DE CUNETAS.</t>
  </si>
  <si>
    <t>UF 1  - PR 31+700.CAMBIO DE SEÑALES VERTICALES.</t>
  </si>
  <si>
    <t>UF 1 - PR 31+000. CONTROL VEHICULAR.</t>
  </si>
  <si>
    <t>UF 3 - PR 44+700. SALA DE CONTROL DEL TÚNEL.</t>
  </si>
  <si>
    <t>UF 3 - PR 41+300. TÚNEL EN SERVICIO.</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</si>
  <si>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SUPERESTRUCTURA TERMINADA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xml:space="preserve">. </t>
    </r>
    <r>
      <rPr>
        <sz val="11"/>
        <rFont val="Arial"/>
        <family val="2"/>
      </rPr>
      <t>Instalación acero de refuerzo y encofrado New Jersey y se funden módulos por ambos costados.  Se termina acabados en módulos fundidos. Pendiente instalación de juntas de dilatación.</t>
    </r>
  </si>
  <si>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color rgb="FFFF0000"/>
        <rFont val="Arial"/>
        <family val="2"/>
      </rPr>
      <t xml:space="preserve"> PILA 1: Caisson 3 h=19m, Caisson 4 h=21,3m.  PiILA 2: Caisson 5 h=24m, Caisson 6 h=24,5m</t>
    </r>
    <r>
      <rPr>
        <sz val="11"/>
        <color theme="1"/>
        <rFont val="Arial"/>
        <family val="2"/>
      </rPr>
      <t xml:space="preserve"> . PILA 3: Caisson 7 h=18,1m, Caisson 8 h=15,5m. ESTRIBO 2: Caisson 9 h=16m, Caisson 10 h=18,6m.
El avance en excavación y construcción de anillos es del 93,5%.
</t>
    </r>
    <r>
      <rPr>
        <u/>
        <sz val="11"/>
        <color theme="1"/>
        <rFont val="Arial"/>
        <family val="2"/>
      </rPr>
      <t xml:space="preserve">INFRAESTRUCTURA
</t>
    </r>
    <r>
      <rPr>
        <sz val="11"/>
        <color theme="1"/>
        <rFont val="Arial"/>
        <family val="2"/>
      </rPr>
      <t xml:space="preserve">ESTRIBO 1: Se funde el núcleo de los Caissons 1 y 2. </t>
    </r>
    <r>
      <rPr>
        <sz val="11"/>
        <color rgb="FFFF0000"/>
        <rFont val="Arial"/>
        <family val="2"/>
      </rPr>
      <t>se instala solado.</t>
    </r>
    <r>
      <rPr>
        <sz val="11"/>
        <color theme="1"/>
        <rFont val="Arial"/>
        <family val="2"/>
      </rPr>
      <t xml:space="preserve">
</t>
    </r>
    <r>
      <rPr>
        <sz val="11"/>
        <color rgb="FFFF0000"/>
        <rFont val="Arial"/>
        <family val="2"/>
      </rPr>
      <t>PILA 3: Instalación acero de refuerzo núcleo del Caisson 7 y 8.</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</si>
  <si>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 Instalación acero de refuerzo y encofrado Dovela sobre Pila y Dovelas N°1 y se funden. Montaje de carros de avance para construcción de Voladizos 1 y 2</t>
    </r>
    <r>
      <rPr>
        <sz val="11"/>
        <color rgb="FFFF0000"/>
        <rFont val="Arial"/>
        <family val="2"/>
      </rPr>
      <t>. Instalación acero de refuerzo Dovelas N°2 y 3 y se funden, se tensionan cables. Se desplazan carros de avance Dovelas N°4, se instala acero de refuerzo.</t>
    </r>
    <r>
      <rPr>
        <sz val="11"/>
        <rFont val="Arial"/>
        <family val="2"/>
      </rPr>
      <t xml:space="preserve">
PILA 2: Se funden caisson 7, 8, 9 y 10. Se adecua área para construcción del Dado, se instala platafor, ma y acero de refuerzo del dado y se funde. Se funden Columnas A y B hasta el nivel de Dovelas.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Desistalación carros de avance.
ESTRIBO 2: Se funden los núcleos de los Caissos 11 y 12. Se instala acero de refuerzo Viga Cabezal y se funde. Instalación acero de refuerzo y encobrado Dovela sobre Estribo y se funde. Se tensionan los cables. Desistalación carros de avance.</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</si>
  <si>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Se  realiza el montaje del lanza-vigas.  En Vanos los 1, 2, 3 , 4,  5 , 6 y 7: Se instalan vigas prefabricadas sobre apoyos de neopreno, instalación de pre-losas, instalación acero de refuerzo de  las losas y diafragmas y se funden</t>
    </r>
    <r>
      <rPr>
        <sz val="11"/>
        <color rgb="FFFF0000"/>
        <rFont val="Arial"/>
        <family val="2"/>
      </rPr>
      <t xml:space="preserve">.  </t>
    </r>
    <r>
      <rPr>
        <sz val="11"/>
        <rFont val="Arial"/>
        <family val="2"/>
      </rPr>
      <t>Se instalan plataformas y acero de refuerzo para voladizos en el vano 1, 2 , 3 y  4  y se funden por ambos costados</t>
    </r>
    <r>
      <rPr>
        <sz val="11"/>
        <color rgb="FFFF0000"/>
        <rFont val="Arial"/>
        <family val="2"/>
      </rPr>
      <t>. Instalación de acero de refuerzo y encofrado construcción de New Jersey por ambos costados, se funden módulos y se realizan acabados.</t>
    </r>
  </si>
  <si>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u/>
        <sz val="11"/>
        <color theme="1"/>
        <rFont val="Arial"/>
        <family val="2"/>
      </rPr>
      <t xml:space="preserve">SUPERESTRUCTURA
</t>
    </r>
    <r>
      <rPr>
        <sz val="11"/>
        <color rgb="FFFF0000"/>
        <rFont val="Arial"/>
        <family val="2"/>
      </rPr>
      <t xml:space="preserve">Montaje de lanza-vigas en el vano 1. Se instalan Vigas prefabricadas sobre apoyos de neopreno, construcción de diafragmas, instalación de pre-losas, acero de refuerzo de las losas y se funden en los vanos 1 , 2 y 3. Instalación de plataforma y acero de refuerzo para construcción de voladizos en vanos 1 y 2. </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</si>
  <si>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 xml:space="preserve">ESTRIBO 1: Se funden núcleos de Caisson 1 y 2. Adecuación de área para construcción de Estribo.
</t>
    </r>
    <r>
      <rPr>
        <sz val="11"/>
        <color rgb="FFFF0000"/>
        <rFont val="Arial"/>
        <family val="2"/>
      </rPr>
      <t>PILA 1:</t>
    </r>
    <r>
      <rPr>
        <sz val="11"/>
        <rFont val="Arial"/>
        <family val="2"/>
      </rPr>
      <t xml:space="preserve"> Instalación acero de refuerzo núcleos Caissons 3, 4, 5  y 6 se funden.</t>
    </r>
    <r>
      <rPr>
        <sz val="11"/>
        <color rgb="FFFF0000"/>
        <rFont val="Arial"/>
        <family val="2"/>
      </rPr>
      <t xml:space="preserve"> Se está realizando la elevación de las columnas de los Caissons a nivel de construcción del Dado.</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t>
    </r>
    <r>
      <rPr>
        <sz val="11"/>
        <rFont val="Arial"/>
        <family val="2"/>
      </rPr>
      <t>Instalación acero de refuerzo y encofrado pedestal.Se instalan dos aisladores sísmicos y barras dywidag, para anclaje de Dovela sobre Pila. Se funde pedestal y bloques en concreto</t>
    </r>
    <r>
      <rPr>
        <sz val="11"/>
        <color rgb="FFFF0000"/>
        <rFont val="Arial"/>
        <family val="2"/>
      </rPr>
      <t>.</t>
    </r>
    <r>
      <rPr>
        <sz val="11"/>
        <rFont val="Arial"/>
        <family val="2"/>
      </rPr>
      <t xml:space="preserve"> Instalación de plataforma para construcción de dovela sobre Pila y dovelas N°1 en voladizos 3 y 4</t>
    </r>
    <r>
      <rPr>
        <sz val="11"/>
        <color rgb="FFFF0000"/>
        <rFont val="Arial"/>
        <family val="2"/>
      </rPr>
      <t>. Se instala acero de refuerzo y encofrado en la losa inferior y muros y se funden.</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</si>
  <si>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u/>
        <sz val="11"/>
        <color theme="1"/>
        <rFont val="Arial"/>
        <family val="2"/>
      </rPr>
      <t xml:space="preserve">
</t>
    </r>
    <r>
      <rPr>
        <sz val="11"/>
        <color theme="1"/>
        <rFont val="Arial"/>
        <family val="2"/>
      </rPr>
      <t xml:space="preserve">ESTRIBO 2. Se funden los núcleos de los Caissons 11 y 12. Se instala concreto de solado para Viga Cabezal. 
PILA 1: </t>
    </r>
    <r>
      <rPr>
        <sz val="11"/>
        <rFont val="Arial"/>
        <family val="2"/>
      </rPr>
      <t>Se funden núcleos de Caisson 3, 4, 5 y 6.Se instala acero de refuerzo y encofrado elevación de estas Columnas a nivel de Dado y se funden.</t>
    </r>
    <r>
      <rPr>
        <sz val="11"/>
        <color rgb="FFFF0000"/>
        <rFont val="Arial"/>
        <family val="2"/>
      </rPr>
      <t xml:space="preserve"> Instalación de plataforma  y acero de refuerzo para el  Dado y se funde.</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t>
    </r>
    <r>
      <rPr>
        <sz val="11"/>
        <color rgb="FFFF0000"/>
        <rFont val="Arial"/>
        <family val="2"/>
      </rPr>
      <t>.</t>
    </r>
    <r>
      <rPr>
        <sz val="11"/>
        <rFont val="Arial"/>
        <family val="2"/>
      </rPr>
      <t xml:space="preserve"> Instalación acero de refuerzo losa superior Dovela sobre Pila 2 y Dovelas 1 y se funde.Tensionamiento de cables Dovela N°1. </t>
    </r>
    <r>
      <rPr>
        <sz val="11"/>
        <color rgb="FFFF0000"/>
        <rFont val="Arial"/>
        <family val="2"/>
      </rPr>
      <t xml:space="preserve">Instalación de carros de avance para construcción de Dovelas N°2 , 3,  4 y 5 en voladizos 3 y 4. Se instala acero de refuerzo y encofrado y se funden. Se tensionan los cables de estas Dovelas. </t>
    </r>
    <r>
      <rPr>
        <sz val="11"/>
        <color theme="1"/>
        <rFont val="Arial"/>
        <family val="2"/>
      </rPr>
      <t xml:space="preserve">
El avance en excavación y construcción de anillos es del 105,3,%</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</si>
  <si>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t>
    </r>
    <r>
      <rPr>
        <sz val="11"/>
        <rFont val="Arial"/>
        <family val="2"/>
      </rPr>
      <t xml:space="preserve"> Se funde losa de aproximación Estribo 1.</t>
    </r>
    <r>
      <rPr>
        <sz val="11"/>
        <color theme="1"/>
        <rFont val="Arial"/>
        <family val="2"/>
      </rPr>
      <t xml:space="preserve">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color rgb="FFFF0000"/>
        <rFont val="Arial"/>
        <family val="2"/>
      </rPr>
      <t xml:space="preserve">SUPERESTRUCTURA
</t>
    </r>
    <r>
      <rPr>
        <sz val="11"/>
        <color rgb="FFFF0000"/>
        <rFont val="Arial"/>
        <family val="2"/>
      </rPr>
      <t>Montaje del equipo lanza-vigas para instalación de vigas a partir del Estribo 2. Instalación de Vigas prefabricadas sobre apoyos de neopreno, pre-losas, acero de refuerzo de la losa y diafragmas y se funden en vanos 9, 8, 7 , 6, 5, 4 y 3. En el vano 2, se instalan Vigas prefabricadas sobre apoyos de neopreno.</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</si>
  <si>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Instación y montaje del equipo lanza-vigas. Vanos 1, 2 y 3: Instalación de vigas sobre apoyos de neopreno,  prelosas, construcción de diafragmas, instalación acero de refuerzo de losas  y se funden</t>
    </r>
    <r>
      <rPr>
        <sz val="11"/>
        <color rgb="FFFF0000"/>
        <rFont val="Arial"/>
        <family val="2"/>
      </rPr>
      <t>.</t>
    </r>
    <r>
      <rPr>
        <sz val="11"/>
        <rFont val="Arial"/>
        <family val="2"/>
      </rPr>
      <t xml:space="preserve"> Instalación plataformas, acero de refuerzo para voladizos 1 y 2 costado derecho e izquierdo  y se funden.</t>
    </r>
    <r>
      <rPr>
        <sz val="11"/>
        <color rgb="FFFF0000"/>
        <rFont val="Arial"/>
        <family val="2"/>
      </rPr>
      <t xml:space="preserve"> Instalación acero de refuerzo y encofrado de New Jersey por ambos costados y se funden módulos. Se realizan acabados de módulos fundidos.</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</si>
  <si>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rFont val="Arial"/>
        <family val="2"/>
      </rPr>
      <t>ESTRIBO 2. caisson 9 h=7,4m, caisson 10 h=8,2m, caisson 11 h=10,75m, caisson 12 h=10,75m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Excavación y adecuación área para construcción Estribo calzada derecha. </t>
    </r>
    <r>
      <rPr>
        <sz val="11"/>
        <color rgb="FFFF0000"/>
        <rFont val="Arial"/>
        <family val="2"/>
      </rPr>
      <t>Instalación acero de refuerzo y encofrado Viga Cabezal  y cuerpo del Estribo calzada derecha y se funde Viga Cabezal con topes sísmicos y pedestales. Se funden tramos 1 y 2 del cuerpo del estribo.</t>
    </r>
    <r>
      <rPr>
        <sz val="11"/>
        <color theme="1"/>
        <rFont val="Arial"/>
        <family val="2"/>
      </rPr>
      <t xml:space="preserve">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t>
    </r>
    <r>
      <rPr>
        <sz val="11"/>
        <rFont val="Arial"/>
        <family val="2"/>
      </rPr>
      <t>ESTRIBO 2. Instalación acero de refuerzo núcleos de Caissons 9, 10, 11 y 12 y se funden. Se funde slolado para construir Viga Cabezal ambas calzadas.</t>
    </r>
    <r>
      <rPr>
        <sz val="11"/>
        <color rgb="FFFF0000"/>
        <rFont val="Arial"/>
        <family val="2"/>
      </rPr>
      <t xml:space="preserve"> Instalación acero de refuerzo y encofrado Viga Cabezal y se funde con topes sísmicos y pedestales. Instalación acero de refuerzo y encofrado  cuerpo del Estribo y aletas y se funden.
</t>
    </r>
    <r>
      <rPr>
        <sz val="11"/>
        <color theme="1"/>
        <rFont val="Arial"/>
        <family val="2"/>
      </rPr>
      <t xml:space="preserve">
El avance en excavación y construcción de anillos es del 107,3%</t>
    </r>
  </si>
  <si>
    <r>
      <rPr>
        <b/>
        <sz val="11"/>
        <color theme="1"/>
        <rFont val="Arial"/>
        <family val="2"/>
      </rPr>
      <t>PUENTE PK9+150 UF1:</t>
    </r>
    <r>
      <rPr>
        <sz val="11"/>
        <color theme="1"/>
        <rFont val="Arial"/>
        <family val="2"/>
      </rPr>
      <t xml:space="preserve"> El concesionario inicia la construcción de un nuevo Puente para una calzada en el mismo sitio del Puente PK9+160 y  dejó abandonadas las obras construidas en este sitio. Esta nueva obra la inicia el 6 de marzo  de 2020.
</t>
    </r>
    <r>
      <rPr>
        <u/>
        <sz val="11"/>
        <color theme="1"/>
        <rFont val="Arial"/>
        <family val="2"/>
      </rPr>
      <t>CONTROL DE EXCAVACIÓN</t>
    </r>
    <r>
      <rPr>
        <sz val="11"/>
        <color theme="1"/>
        <rFont val="Arial"/>
        <family val="2"/>
      </rPr>
      <t xml:space="preserve">
ESTRIBO 1. caisson 1 h=19,5m; caisson 2 h=19,5m 
PILA 1.  caisson 3 h=20m;  caisson 4 h=17,9m
PILA 2. caisson 5 h=21,5m; caisson 6 h=19,41m
PILA 3. caisson 7 h=23,85; caisson 8h=21,14m
ESTRIBO 2. caisson 9 h=17,4m  caisson 10 h=18m  
</t>
    </r>
    <r>
      <rPr>
        <u/>
        <sz val="11"/>
        <color theme="1"/>
        <rFont val="Arial"/>
        <family val="2"/>
      </rPr>
      <t>INFRAESTRUCTURA</t>
    </r>
    <r>
      <rPr>
        <sz val="11"/>
        <color theme="1"/>
        <rFont val="Arial"/>
        <family val="2"/>
      </rPr>
      <t xml:space="preserve">
ESTRIBO 1. Instalación de acero de refuerzo del núcleo Caisson 1 y  2  y se funden. 
PILA 1: Se instala acero de refuerzo de núcleo de Caisson 3 y  4 y  se funden.
</t>
    </r>
    <r>
      <rPr>
        <sz val="11"/>
        <color rgb="FFFF0000"/>
        <rFont val="Arial"/>
        <family val="2"/>
      </rPr>
      <t>PILA 2. Se instala acero de refuerzo de núcleo de los Caissons 5 y 6 y se funden.
PILA 3. Instalación acero de refuerzo núcleo Caissons 7 y 8. Se funde núcleo de Caisson 7.
ESTRIBO 2. Instalación acero de refuerzo de núcleos de Caissons 9 y 10. Se funde núcleo de Caisson 9.</t>
    </r>
    <r>
      <rPr>
        <sz val="11"/>
        <color theme="1"/>
        <rFont val="Arial"/>
        <family val="2"/>
      </rPr>
      <t xml:space="preserve">
</t>
    </r>
    <r>
      <rPr>
        <sz val="11"/>
        <color rgb="FFFF0000"/>
        <rFont val="Arial"/>
        <family val="2"/>
      </rPr>
      <t>La interventoría envió Oficio  EPS4G-0251-20 del 9 de marzo de 2020; manifestando la suspención inmediata de obras Puente PK9+150 UF1 (Sector La Rochela), el cual no coincide con la geometría vial No Objetada del proyecto y se debe presentar una justificación técnica, predial y ambiental y de riesgos; junto con la modificación del diseño que se pretende adelantar. Presentar un plan de abandono y restitución de obras que ya se construyeron el el Puente del PK9+160 y no serán de utilidad para el proyecto.</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</si>
  <si>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TERMINADA.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t>
    </r>
    <r>
      <rPr>
        <sz val="11"/>
        <color rgb="FFFF0000"/>
        <rFont val="Arial"/>
        <family val="2"/>
      </rPr>
      <t>Instalación de mortero de nivelación con Sika-Grout sobre pedestales.. Montaje del Equipo lanza-vigas en el estribo 1.</t>
    </r>
    <r>
      <rPr>
        <sz val="11"/>
        <color theme="1"/>
        <rFont val="Arial"/>
        <family val="2"/>
      </rPr>
      <t xml:space="preserve">
El avance en excavación y construcción de anillos es del 110,2%</t>
    </r>
    <r>
      <rPr>
        <u/>
        <sz val="9"/>
        <color theme="1"/>
        <rFont val="Calibri"/>
        <family val="2"/>
        <scheme val="minor"/>
      </rPr>
      <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</si>
  <si>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TERMINADA
</t>
    </r>
    <r>
      <rPr>
        <sz val="11"/>
        <color theme="1"/>
        <rFont val="Arial"/>
        <family val="2"/>
      </rPr>
      <t xml:space="preserve"> ESTRIBO 1: Se funden núcleos de Caissons 1 y 2. </t>
    </r>
    <r>
      <rPr>
        <sz val="11"/>
        <rFont val="Arial"/>
        <family val="2"/>
      </rPr>
      <t>Se funde solado y se instala acero de refuerzo y encofrado Viga cabezal del Estribo y se funde. Se instala acero de refuerzo y encofrado  cuerpo del estribo y se funde. Instalación acero de refuerzo aletas integradas, topes sísmicos, pedestales y se funden. Estribo terminado</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r>
      <rPr>
        <sz val="11"/>
        <color rgb="FFFF0000"/>
        <rFont val="Arial"/>
        <family val="2"/>
      </rPr>
      <t xml:space="preserve"> Frente Inactivo.</t>
    </r>
    <r>
      <rPr>
        <sz val="11"/>
        <color theme="1"/>
        <rFont val="Arial"/>
        <family val="2"/>
      </rPr>
      <t xml:space="preserve">
</t>
    </r>
  </si>
  <si>
    <r>
      <rPr>
        <b/>
        <sz val="11"/>
        <color theme="1"/>
        <rFont val="Arial"/>
        <family val="2"/>
      </rPr>
      <t>PUENTE PK21+700 UF2.1</t>
    </r>
    <r>
      <rPr>
        <b/>
        <i/>
        <sz val="11"/>
        <color theme="1"/>
        <rFont val="Arial"/>
        <family val="2"/>
      </rPr>
      <t xml:space="preserve"> </t>
    </r>
    <r>
      <rPr>
        <sz val="11"/>
        <color theme="1"/>
        <rFont val="Arial"/>
        <family val="2"/>
      </rPr>
      <t>E</t>
    </r>
    <r>
      <rPr>
        <sz val="11"/>
        <rFont val="Arial"/>
        <family val="2"/>
      </rPr>
      <t>l concesionario inicia actividades el día 6 de marzo de 2020, con el replanteo topográfico de ubicacion de caisson y construcción de caminos de acceso al sitio de las obras.
En cuanto a la excavación y construcción de anillos de los Caissons se lleva el siguiente avance: 71,3%
ESTRIBO 1.</t>
    </r>
    <r>
      <rPr>
        <sz val="11"/>
        <color rgb="FFFF0000"/>
        <rFont val="Arial"/>
        <family val="2"/>
      </rPr>
      <t xml:space="preserve"> Corte mecánico adecuación área para construcción Estribo. Caisson 1 h=2m, Caisson2 h=2m</t>
    </r>
    <r>
      <rPr>
        <sz val="11"/>
        <rFont val="Arial"/>
        <family val="2"/>
      </rPr>
      <t xml:space="preserve">
PILA 1: </t>
    </r>
    <r>
      <rPr>
        <sz val="11"/>
        <color rgb="FFFF0000"/>
        <rFont val="Arial"/>
        <family val="2"/>
      </rPr>
      <t>Caisson 3 h=4,7m, Caisson 4 h=12,6m</t>
    </r>
    <r>
      <rPr>
        <sz val="11"/>
        <rFont val="Arial"/>
        <family val="2"/>
      </rPr>
      <t xml:space="preserve">
PILA 2: Caisson 5 h=12m, Caisson 6 h=13,3m
PILA 3: Caisson 7 h=8m, Caisson 8 h=12m
PILA 4: Caisson 9 h=8,5m, Caisson 10 h=9m</t>
    </r>
    <r>
      <rPr>
        <sz val="11"/>
        <color theme="1"/>
        <rFont val="Arial"/>
        <family val="2"/>
      </rPr>
      <t xml:space="preserve">
</t>
    </r>
    <r>
      <rPr>
        <u/>
        <sz val="11"/>
        <rFont val="Arial"/>
        <family val="2"/>
      </rPr>
      <t xml:space="preserve">INFRAESTRUCTURA 
</t>
    </r>
    <r>
      <rPr>
        <sz val="11"/>
        <rFont val="Arial"/>
        <family val="2"/>
      </rPr>
      <t xml:space="preserve">PILA 3: Se funde el núcleo de los Caissons 7 y 8 y la elevación de las columnas a nivel de la Viga cabezal. </t>
    </r>
    <r>
      <rPr>
        <sz val="11"/>
        <color rgb="FFFF0000"/>
        <rFont val="Arial"/>
        <family val="2"/>
      </rPr>
      <t>Instalación andamios de carga, plataforma y acero de refuerzo Viga cabezal,  se funde con topes sísmicos y pedestales.</t>
    </r>
    <r>
      <rPr>
        <sz val="11"/>
        <rFont val="Arial"/>
        <family val="2"/>
      </rPr>
      <t xml:space="preserve">
PILA 4: Se funde el núcleo de los Caissons 9 y 10 y la Viga Cabezal con los topes sísmicos y los pedestales.
</t>
    </r>
    <r>
      <rPr>
        <sz val="11"/>
        <color rgb="FFFF0000"/>
        <rFont val="Arial"/>
        <family val="2"/>
      </rPr>
      <t xml:space="preserve">La interventoría envió al concesionario los siguientes oficios: Oficio  EPS4G-0251-20 del 9 de marzo de 2020; suspención inmediata de obras Puentes PK9+160 UF1 (Sector La Rochela) y PK21+700 UF2.1.
Oficio EPS4G-0612-20 del 18 de junio de 2020, respuesta comunicado D-202006-11-001688. Se conceptúa que hasta que no se cuente con la No Objeción de la geometría Vial de la UF2.1; que está observada por la interventoría, no se concepturá sobre el diseño estructural del Puente. </t>
    </r>
    <r>
      <rPr>
        <u/>
        <sz val="11"/>
        <color rgb="FFFF0000"/>
        <rFont val="Arial"/>
        <family val="2"/>
      </rPr>
      <t xml:space="preserve">
</t>
    </r>
    <r>
      <rPr>
        <sz val="11"/>
        <color theme="1"/>
        <rFont val="Arial"/>
        <family val="2"/>
      </rPr>
      <t/>
    </r>
  </si>
  <si>
    <r>
      <rPr>
        <b/>
        <sz val="11"/>
        <color theme="1"/>
        <rFont val="Arial"/>
        <family val="2"/>
      </rPr>
      <t xml:space="preserve">PUENTE PK33+100 UF2.1 VIADUCTO SOBRE EL RÍO CAUCA TRAMO 1 VOLADIZOS.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INFRAESTRUCTURA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 xml:space="preserve">Excvavaciones y descabece de Pilotes. Instalación de solado, acero de refuerzo y encofrado de Viga cabezal y cuerpo del Estribo, se fundeViga cabezal. </t>
    </r>
    <r>
      <rPr>
        <sz val="11"/>
        <color rgb="FFFF0000"/>
        <rFont val="Arial"/>
        <family val="2"/>
      </rPr>
      <t>Encofrado tramo 1 del cuerpo del Estribo y se funde. Se instalan aisladores sísmicos para la Dovela sobre Estribo.</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t>
    </r>
    <r>
      <rPr>
        <sz val="11"/>
        <color rgb="FFFF0000"/>
        <rFont val="Arial"/>
        <family val="2"/>
      </rPr>
      <t xml:space="preserve"> Se instalan seis (6)aisladores sísmicos sobre pedestales. Instalación de grouting. </t>
    </r>
    <r>
      <rPr>
        <sz val="11"/>
        <color theme="1"/>
        <rFont val="Arial"/>
        <family val="2"/>
      </rPr>
      <t xml:space="preserve">
PILA 2: Se excava y se funde el núcleo de los Pilotes: 19, 20, 21, 22, 23, 24, 25, 26, 27, 28, 29, 30, 31, 32, 33 y  34 a h= promedio efectivo de 30,0m.  Se realizan pruebas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t>
    </r>
    <r>
      <rPr>
        <sz val="11"/>
        <rFont val="Arial"/>
        <family val="2"/>
      </rPr>
      <t xml:space="preserve"> Instalación de tres (3) aisladores sísmicos sobre cada uno de los dos (2) pedestales. Instalación acero de refuerzo construcción pantallas temporales y se funden. </t>
    </r>
    <r>
      <rPr>
        <sz val="11"/>
        <color theme="1"/>
        <rFont val="Arial"/>
        <family val="2"/>
      </rPr>
      <t xml:space="preserve">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 xml:space="preserve">TRAMO 1  SUPETESTRUCTURA
</t>
    </r>
    <r>
      <rPr>
        <sz val="11"/>
        <color rgb="FFFF0000"/>
        <rFont val="Arial"/>
        <family val="2"/>
      </rPr>
      <t>PILA 1: Instalación de plataforma para construcción de Dovela sobre Pila y Dovelas N°1. Se instala acero de refuerzo losa inferior y muros.</t>
    </r>
    <r>
      <rPr>
        <u/>
        <sz val="11"/>
        <color theme="1"/>
        <rFont val="Arial"/>
        <family val="2"/>
      </rPr>
      <t xml:space="preserve">
</t>
    </r>
    <r>
      <rPr>
        <sz val="11"/>
        <color rgb="FFFF0000"/>
        <rFont val="Arial"/>
        <family val="2"/>
      </rPr>
      <t xml:space="preserve">PILA 2: </t>
    </r>
    <r>
      <rPr>
        <sz val="11"/>
        <rFont val="Arial"/>
        <family val="2"/>
      </rPr>
      <t xml:space="preserve"> Instalación plataforma, acero de refuerzo y encofrado Dovela sobre Pila y Dovelas N°1 voladizos 3 y 4, se funde losa inferior,  muros y losa superior.</t>
    </r>
    <r>
      <rPr>
        <sz val="11"/>
        <color rgb="FFFF0000"/>
        <rFont val="Arial"/>
        <family val="2"/>
      </rPr>
      <t xml:space="preserve"> Instalación carro de avance en voladizo 3 Pila 2. Instalación de material para conformación de terraplén en voladizo 4.</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</si>
  <si>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Se está realizando instalación de baranda metálica por ambos costados del puente. Instalación de anticorrocivo y pintura.</t>
    </r>
  </si>
  <si>
    <r>
      <rPr>
        <b/>
        <sz val="11"/>
        <color theme="1"/>
        <rFont val="Arial"/>
        <family val="2"/>
      </rPr>
      <t>AMPLIACIÓN PUENTE QUEBRADA LA COLA . PK2+430 UF1.</t>
    </r>
    <r>
      <rPr>
        <sz val="11"/>
        <color theme="1"/>
        <rFont val="Arial"/>
        <family val="2"/>
      </rPr>
      <t xml:space="preserve">  El concesionario inicia actividades el 1 de junio de 2020.  Este Puente está conformado por 3 luces en Vigas postensadas para una luz total de 60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Se realizan perforaciones a la losa existente con saca núcleos y cortes en la losa de aproximadamente 1,80X3,50 m y se retira el tablero y los New Jersey existentes en el primer vano.  Demolición de losa sobre Vigas existentes. Instalación de plataforma para construcción de voladizos ambos costados. Se realizan perforaciones  y cortes en la losa existente vano 2.</t>
    </r>
  </si>
  <si>
    <t>Puente PK 1+940 UF 1-  Vista panorámica Puente Construido.</t>
  </si>
  <si>
    <t>Puente PK 4+500 UF 1. Excavación de Caisson 3 y 4. PILA 1.</t>
  </si>
  <si>
    <t xml:space="preserve">Puente PK 4+500 UF 1. PILA 2. Excavación de Caisson 5. </t>
  </si>
  <si>
    <t>Puente PK 5+240 UF 1. PILA 1.  PILA 1. Instalaciòn acero de refuerzo dovela N°4, voladizo 1.</t>
  </si>
  <si>
    <t>Puente PK 5+240 UF 1. PILA 1. Instalaciòn acero de refuerzo dovela N°4, voladizo 2.</t>
  </si>
  <si>
    <t>Puente PK 5+540 UF 1 - UF 1 - Acabados módulos defensas tipo New Jersey, ambos costados.</t>
  </si>
  <si>
    <t>Puente PK 5+540 UF 1 -  Instalaciòn encofrado módulos defensas tipo New Jersey, costado izquierdo.</t>
  </si>
  <si>
    <t>Puente PK 6+040 UF 1-   Instalaciòn de acero de refuerzo voladizos costado izquierdo.</t>
  </si>
  <si>
    <t>Puente PK 6+040 UF 1-  Se funde losa, vano 3.</t>
  </si>
  <si>
    <t>Puente PK 6+240 UF 1- PILA 2.  Instalación encofrado para losa superior de Dovela sobre Pila y Dovelas Nº1.</t>
  </si>
  <si>
    <t>Puente PK 6+900 UF 1-  PILA 1. Instalación de concreto Dado.</t>
  </si>
  <si>
    <t>Puente PK 7+000 UF 1-  Se instalan vigas prefabricadas sobre apoyos de neopreno, Vano 2.</t>
  </si>
  <si>
    <t>Puente PK 7+000 UF 1- Pocisionamiento de lanza-vigas vano 1.</t>
  </si>
  <si>
    <t>Puente PK 7+920 UF 1- Módulos de defensas tipo New Jersey fundidos, ambos costados.</t>
  </si>
  <si>
    <t>Puente PK 7+920 UF 1-  Vista panorámica Puente construido.</t>
  </si>
  <si>
    <t>Puente PK 8+404 UF 1-  ESTRIBO 1. Se funde tramo 2 cuerpo del Estribo, calzada derecha.</t>
  </si>
  <si>
    <t>Puente PK 8+404 UF 1- ESTRIBO 2.Terminado para ambas calzadas, con aletas integradas.</t>
  </si>
  <si>
    <t>Puente PK 8+800 UF 1- PILA 2. Instalación acero de refuerzo y encofrado para construcción de viga cabezal.</t>
  </si>
  <si>
    <t>Puente PK 9+150 UF 1-  PILA 2. Instalación acero de refuerzo núcleo caisson 7.</t>
  </si>
  <si>
    <t>Puente PK 9+150 UF 1-  PILA 2. Instalación acero de refuerzo núcleo caisson N° 8.</t>
  </si>
  <si>
    <t>Puente PK 17+205 UF1. Montaje de equipo lanza-vigas en Estribo 1.</t>
  </si>
  <si>
    <t>Puente PK 18+293 UF2.1 . Instalación de mortero de nivelación con Sika-Grout sobre pedestales.</t>
  </si>
  <si>
    <t xml:space="preserve">Puente PK21+700 UF2.1.  PILA 2. Se funde nucleo de caisson 6. </t>
  </si>
  <si>
    <t>Puente PK21+700 UF2.1. PILA 3. Se funde  Viga Cabezal.</t>
  </si>
  <si>
    <t>Puente PK 33+100 UF 2.1-  TRAMO 1-VOLADIZOS. PILA 1. Se instala concreto en Dovela sobre Pila y Dovelas N°1.</t>
  </si>
  <si>
    <t>Puente PK 33+100 UF 2.1- TRAMO 1-VOLADIZOS. PILA 2.  Instalación carro de avance voladizo 3.</t>
  </si>
  <si>
    <t xml:space="preserve">Puente PK 33+100 UF 2.1-  TRAMO 2--VIGAS.  Instalación de Vigas prefabricadas sobre apoyos de neopreno en vano 3.  </t>
  </si>
  <si>
    <t>Ampliación Puente PK18+700 UF2.1 La Muñóz II. Instalación de anticorrosivo baranda vehicular, carril derecho.</t>
  </si>
  <si>
    <t xml:space="preserve">Ampliación Puente PK18+700 UF2.1 La Muñóz II. Instalación de pintura epóxica baranda vehicular, carril izquierdo. </t>
  </si>
  <si>
    <t>Ampliación Puente PK2+430 UF1 Quebrada La Cola.  Cortes de tablero para extracción de módulos, vano 2.</t>
  </si>
  <si>
    <t>Ampliación Puente PK2+430 UF1 Quebrada La Cola. Instalación de plataforma para construcción de voladizos ambos costados..</t>
  </si>
  <si>
    <r>
      <t xml:space="preserve">En este periodo el concesionario continuó con las siguientes actividades:
En Portal Medellín (PK0+804)-UF3.1B,  El día 17 de junio de 2020 en el PK2+772,1, se ejecutó cambió de sostenimiento de Tipo </t>
    </r>
    <r>
      <rPr>
        <sz val="11"/>
        <color rgb="FFFF0000"/>
        <rFont val="Arial"/>
        <family val="2"/>
      </rPr>
      <t>SA-3 a SB-3</t>
    </r>
    <r>
      <rPr>
        <sz val="11"/>
        <rFont val="Arial"/>
        <family val="2"/>
      </rPr>
      <t xml:space="preserve">;  Por otro lado se continuó con la excavación, sección completa del  túnel principal, por el método de perforación y voladura , mas perfilado mecánico, en terrenos con sostenimiento </t>
    </r>
    <r>
      <rPr>
        <sz val="11"/>
        <color rgb="FFFF0000"/>
        <rFont val="Arial"/>
        <family val="2"/>
      </rPr>
      <t>Tipo SB-3</t>
    </r>
    <r>
      <rPr>
        <sz val="11"/>
        <rFont val="Arial"/>
        <family val="2"/>
      </rPr>
      <t xml:space="preserve">,  en el </t>
    </r>
    <r>
      <rPr>
        <sz val="11"/>
        <color rgb="FFFF0000"/>
        <rFont val="Arial"/>
        <family val="2"/>
      </rPr>
      <t>PK2+883,5; L acumulada=2,079,5 m a origen</t>
    </r>
    <r>
      <rPr>
        <sz val="11"/>
        <rFont val="Arial"/>
        <family val="2"/>
      </rPr>
      <t xml:space="preserve">,  para el sellado se instalaron </t>
    </r>
    <r>
      <rPr>
        <sz val="11"/>
        <color rgb="FFFF0000"/>
        <rFont val="Arial"/>
        <family val="2"/>
      </rPr>
      <t>5 cm</t>
    </r>
    <r>
      <rPr>
        <sz val="11"/>
        <rFont val="Arial"/>
        <family val="2"/>
      </rPr>
      <t xml:space="preserve"> de concreto lanzado de 30 MPa (Adicionado con macrofibra estructural de polipropileno 5Kg/m3); se instalaron pernos Helicoidales DSI (a partir de K2+749,5), diámetro nominal 25mm, de 4 metros de longitud, instalados con resina de poliéster J-LOK, para 120 seg (Gel Time), en  tres bolillo (1,5 m (T) X (2,0m (L) ) de longitud 4m, con placas de reparto de 14mX14m y e= 5mm, y finalmente la instalación de </t>
    </r>
    <r>
      <rPr>
        <sz val="11"/>
        <color rgb="FFFF0000"/>
        <rFont val="Arial"/>
        <family val="2"/>
      </rPr>
      <t>8 cm</t>
    </r>
    <r>
      <rPr>
        <sz val="11"/>
        <rFont val="Arial"/>
        <family val="2"/>
      </rPr>
      <t xml:space="preserve"> de concreto lanzado de 30 MPa (Adicionado con macro-fibra estructural de polipropileno - 5Kg/m3).
Se continuó la ventilación del túnel, con ventilador axial Zitron 286 KW, el  bombeo y tratamiento de aguas de infiltración y aguas industriales producto de la perforación.
En el periodo informado, se evidenció que la PTAR  continuó con el tratamiento de las aguas residuales y de perforación del túnel Portal Medellín, sin embargo el vertimiento de las aguas residuales a la quebrada LA CULEBRA, permanece suspendido, el vertimiento se esta realizando por el sistema de drenaje del túnel existente el cual descarga en la quebrada LA FRISOLA.
Se evidenció que continúan las infiltraciones con menor caudal; por lo anterior, en visitas la residencia de túneles de la interventoría , se le ratificó  en obra a los residentes constructores, la solicitud de continuar con el monitoreo de caudales y el control y encausamiento adecuado (construcción de cunetas), tanto de las aguas de infiltración como de perforación del túnel,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</si>
  <si>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r>
      <t xml:space="preserve">En el Portal Santa Fe de Antioquia (PK5+410)-UF3.1B.  </t>
    </r>
    <r>
      <rPr>
        <sz val="11"/>
        <color rgb="FFFF0000"/>
        <rFont val="Arial"/>
        <family val="2"/>
      </rPr>
      <t>El día 28 de Junio de 2020,en el PK3+143</t>
    </r>
    <r>
      <rPr>
        <sz val="11"/>
        <rFont val="Arial"/>
        <family val="2"/>
      </rPr>
      <t xml:space="preserve">,  se ejecutó cambió de sostenimiento de </t>
    </r>
    <r>
      <rPr>
        <sz val="11"/>
        <color rgb="FFFF0000"/>
        <rFont val="Arial"/>
        <family val="2"/>
      </rPr>
      <t>Tipo SB-3, a  SC-4R</t>
    </r>
    <r>
      <rPr>
        <sz val="11"/>
        <rFont val="Arial"/>
        <family val="2"/>
      </rPr>
      <t xml:space="preserve">. Por otro lado se continuó con la excavación, en sección completa del túnel principal, por el método de perforación y voladura y perfilado mecánico, en terrenos con sostenimiento </t>
    </r>
    <r>
      <rPr>
        <sz val="11"/>
        <color rgb="FFFF0000"/>
        <rFont val="Arial"/>
        <family val="2"/>
      </rPr>
      <t>Tipo SC-4R</t>
    </r>
    <r>
      <rPr>
        <sz val="11"/>
        <rFont val="Arial"/>
        <family val="2"/>
      </rPr>
      <t xml:space="preserve">, en el </t>
    </r>
    <r>
      <rPr>
        <sz val="11"/>
        <color rgb="FFFF0000"/>
        <rFont val="Arial"/>
        <family val="2"/>
      </rPr>
      <t>PK3+105,5; L acumulada=2.304,5m a origen</t>
    </r>
    <r>
      <rPr>
        <sz val="11"/>
        <rFont val="Arial"/>
        <family val="2"/>
      </rPr>
      <t xml:space="preserve">,  para el sellado se instalaron </t>
    </r>
    <r>
      <rPr>
        <sz val="11"/>
        <color rgb="FFFF0000"/>
        <rFont val="Arial"/>
        <family val="2"/>
      </rPr>
      <t>5 cm</t>
    </r>
    <r>
      <rPr>
        <sz val="11"/>
        <rFont val="Arial"/>
        <family val="2"/>
      </rPr>
      <t xml:space="preserve"> de concreto lanzado de 30 MPa (Adicionado con macrofibra estructural de polipropileno 5Kg/m3), se instalaron arcos THN-29, cada 1,5 m,  y finalmente la instalación de</t>
    </r>
    <r>
      <rPr>
        <sz val="11"/>
        <color rgb="FFFF0000"/>
        <rFont val="Arial"/>
        <family val="2"/>
      </rPr>
      <t xml:space="preserve"> 13 cm</t>
    </r>
    <r>
      <rPr>
        <sz val="11"/>
        <rFont val="Arial"/>
        <family val="2"/>
      </rPr>
      <t xml:space="preserve"> de concreto lanzado de 30 MPa (Adicionado con macro-fibra estructural de polipropileno - 5Kg/m3).
Por otro lado continúan las infiltraciones con menor caudal, e infiltraciones intensas localizadas sin control alguno; por lo anterior, en visitas la residencia de túneles de la interventoría , se le ratificó  en obra a los residentes constructores, la solicitud de continuar con el monitoreo de caudales y el control y encausamiento adecuado (construcción adecuada de cunetas), tanto de las aguas de infiltración como de perforación del túnel;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</si>
  <si>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r>
      <rPr>
        <b/>
        <sz val="12"/>
        <rFont val="Arial"/>
        <family val="2"/>
      </rPr>
      <t>Portal Medellín - segundo tubo Túnel Occidente</t>
    </r>
    <r>
      <rPr>
        <sz val="12"/>
        <rFont val="Arial"/>
        <family val="2"/>
      </rPr>
      <t xml:space="preserve">
Actividades de excavación por método de perforación y voladura + perfilado mecánicos) en túnel principal- Sección - completa, </t>
    </r>
    <r>
      <rPr>
        <sz val="12"/>
        <color rgb="FFFF0000"/>
        <rFont val="Arial"/>
        <family val="2"/>
      </rPr>
      <t>Tipo SB-3</t>
    </r>
    <r>
      <rPr>
        <sz val="12"/>
        <rFont val="Arial"/>
        <family val="2"/>
      </rPr>
      <t xml:space="preserve"> (Portal Medellín).
</t>
    </r>
  </si>
  <si>
    <r>
      <rPr>
        <b/>
        <sz val="12"/>
        <rFont val="Arial"/>
        <family val="2"/>
      </rPr>
      <t>Portal Santa Fe - Segundo Tubo Túnel de Occidente</t>
    </r>
    <r>
      <rPr>
        <sz val="12"/>
        <rFont val="Arial"/>
        <family val="2"/>
      </rPr>
      <t xml:space="preserve">
Actividades de excavación por el sistema mixto (perforación y voladura+arranque mecánico) en túnel principal- Sección - completa, </t>
    </r>
    <r>
      <rPr>
        <sz val="12"/>
        <color rgb="FFFF0000"/>
        <rFont val="Arial"/>
        <family val="2"/>
      </rPr>
      <t>Tipo SC-4R</t>
    </r>
    <r>
      <rPr>
        <sz val="12"/>
        <rFont val="Arial"/>
        <family val="2"/>
      </rPr>
      <t xml:space="preserve">, (Portal Santa Fe).
</t>
    </r>
  </si>
  <si>
    <r>
      <t xml:space="preserve">En  Galería de Conexión </t>
    </r>
    <r>
      <rPr>
        <sz val="11"/>
        <color rgb="FFFF0000"/>
        <rFont val="Arial"/>
        <family val="2"/>
      </rPr>
      <t>Peatonal No 1</t>
    </r>
    <r>
      <rPr>
        <sz val="11"/>
        <rFont val="Arial"/>
        <family val="2"/>
      </rPr>
      <t xml:space="preserve"> (1+230-tunel nuevo): En este periodo, se continuaron actividades excavación, a partir del punto de entronque (Excavación mecanica+taladros, de los 3,5 primeros metros) de esta galería desde el  túnel existente (K9+580- Abscisado Túnel existente). La excavación de la galería desde el túnel nuevo, continua suspendida,  avanza en terrenos con sostenimiento Tipo SG- III, sección completa, en el PK0+009- L acumulada=9 m a origen; éste avance esta adelantado,  teniendo en cuenta el programa de obra actualizado, el cual contempla el  inicio de excavación, el día 31 de marzo de 2021.
En  Galería de Conexión</t>
    </r>
    <r>
      <rPr>
        <sz val="11"/>
        <color rgb="FFFF0000"/>
        <rFont val="Arial"/>
        <family val="2"/>
      </rPr>
      <t xml:space="preserve"> Peatonal No 2</t>
    </r>
    <r>
      <rPr>
        <sz val="11"/>
        <rFont val="Arial"/>
        <family val="2"/>
      </rPr>
      <t xml:space="preserve"> (2+165-Tunel nuevo):  En este periodo, se continuaron actividades excavación, a partir del punto de entronque Excavación mecanica+taladros, de los 4 primeros metros) de esta galería en el túnel existente (K10+545-Abscisado túnel existente). La excavación de la galería desde el túnel nuevo, continua suspendida; avanza en terrenos con sostenimiento Tipo SG- III, sección completa, en el </t>
    </r>
    <r>
      <rPr>
        <sz val="11"/>
        <color rgb="FFFF0000"/>
        <rFont val="Arial"/>
        <family val="2"/>
      </rPr>
      <t>PK0+003- L acumulada=3 m</t>
    </r>
    <r>
      <rPr>
        <sz val="11"/>
        <rFont val="Arial"/>
        <family val="2"/>
      </rPr>
      <t xml:space="preserve"> a origen; éste avance esta adelantado,  teniendo en cuenta el programa de obra actualizado, el cual contempla el  inicio de excavación, el día 21 de enero de 2021.
En  Galería de </t>
    </r>
    <r>
      <rPr>
        <sz val="11"/>
        <color rgb="FFFF0000"/>
        <rFont val="Arial"/>
        <family val="2"/>
      </rPr>
      <t>Conexión Peatonal No 3</t>
    </r>
    <r>
      <rPr>
        <sz val="11"/>
        <rFont val="Arial"/>
        <family val="2"/>
      </rPr>
      <t xml:space="preserve"> (2+675-Tunel nuevo):  En este periodo, se continuaron actividades excavación, a partir del punto de entronque Excavación mecanica+taladros, de los 3 primeros metros) de esta galería en el túnel existente (K11+054-Abscisado túnel existente). Se inició la excavación de la galería desde el túnel nuevo, avanza en terrenos con sostenimiento Tipo SG- III, sección completa, en el PK0+004,5- L acumulada=4,5 m a origen; éste avance esta adelantado,  teniendo en cuenta el programa de obra actualizado, el cual contempla el  inicio de excavación, el día 30 de diciembre de 2021.
En  Galería de </t>
    </r>
    <r>
      <rPr>
        <sz val="11"/>
        <color rgb="FFFF0000"/>
        <rFont val="Arial"/>
        <family val="2"/>
      </rPr>
      <t>Conexión Peatonal No 4</t>
    </r>
    <r>
      <rPr>
        <sz val="11"/>
        <rFont val="Arial"/>
        <family val="2"/>
      </rPr>
      <t xml:space="preserve"> (3+645-Tunel nuevo):  En este periodo, se continuaron actividades excavación, a partir del punto de entronque Excavación mecanica+taladros, de los 3,5 primeros metros) de esta galería en el túnel existente (K12+024-Abscisado túnel existente). Se inició la excavación de la galería desde el túnel nuevo, avanza en terrenos con sostenimiento Tipo SG- III,sección completa, en el</t>
    </r>
    <r>
      <rPr>
        <sz val="11"/>
        <color rgb="FFFF0000"/>
        <rFont val="Arial"/>
        <family val="2"/>
      </rPr>
      <t xml:space="preserve"> PK0+002- L acumulada=2 m</t>
    </r>
    <r>
      <rPr>
        <sz val="11"/>
        <rFont val="Arial"/>
        <family val="2"/>
      </rPr>
      <t xml:space="preserve"> a origen; éste avance esta adelantado,  teniendo en cuenta el programa de obra actualizado, el cual contempla el  inicio de excavación, el día 26 de enero de 2021.
En  Galería de </t>
    </r>
    <r>
      <rPr>
        <sz val="11"/>
        <color rgb="FFFF0000"/>
        <rFont val="Arial"/>
        <family val="2"/>
      </rPr>
      <t>Conexión Vehicular No 2</t>
    </r>
    <r>
      <rPr>
        <sz val="11"/>
        <rFont val="Arial"/>
        <family val="2"/>
      </rPr>
      <t xml:space="preserve"> (3+165-Tunel nuevo):  En este periodo, se continuaron actividades excavación, a partir del punto de entronque Excavación mecanica+taladros, de los 3 primeros metros) de esta galería en el túnel existente (K11+544-Abscisado túnel existente). Se inició la excavación de la galería desde el túnel nuevo, avanza en terrenos con sostenimiento Tipo SG- III,sección completa, en el </t>
    </r>
    <r>
      <rPr>
        <sz val="11"/>
        <color rgb="FFFF0000"/>
        <rFont val="Arial"/>
        <family val="2"/>
      </rPr>
      <t>PK0+003- L acumulada=3 m</t>
    </r>
    <r>
      <rPr>
        <sz val="11"/>
        <rFont val="Arial"/>
        <family val="2"/>
      </rPr>
      <t xml:space="preserve"> a origen; éste avance esta adelantado,  teniendo en cuenta el programa de obra actualizado, el cual contempla el  inicio de excavación, el día 30 de diciembre de 2020.
Igualmente se continuaron actividades, de construcción de los entronques de la Galería de Conexión Vehicular No 1 (1+695) (10+074) con la (Excavación mecanica+taladros, de los 3 primeros metros) , la Galería de Conexión Peatonal No 5 (4+050) (12+485) con la (Excavación mecanica+taladros, de los 3 primeros metros) y Galería de Conexión Vehicular No 3 (4+445) (12+905) (Excavación mecanica+taladros, de los 3 primeros metros) y la Galería de Conexión Peatonal No 6 (4+940) (13+430) (Excavación mecanica+taladros, de los 3 primeros metros).</t>
    </r>
  </si>
  <si>
    <t>PK0+804 - UF3.1A - Acopio temporal de material de rezaga. Portal Medellín.</t>
  </si>
  <si>
    <t>PK 2+800 - UF3.1B - Pateros con escaso concreto de sostenimiento. Portal Medellín.</t>
  </si>
  <si>
    <t>PK2+860,4 - UF3.1B - Marcación por parte de topografía para instalación de anillo de pernos. Portal Medellín.</t>
  </si>
  <si>
    <t>PK0+804 - UF3.1A - Se restringe el ingreso al portal por cargue y voladura, excavación túnel principal, sección sostenimiento tipo SB-3. Portal Medellín.</t>
  </si>
  <si>
    <t>PK2+520 - UF3.1B - Relanzado de concreto en pateros . Portal Medellín.</t>
  </si>
  <si>
    <t>PK2+560 - UF3.1B - Pateros con escaso concreto de sostenimiento. Portal Medellín.</t>
  </si>
  <si>
    <t>PK 2+883,5 - UF3.1B - perforación del frente para instalación de anillo de pernos y montaje de carga explosiva, excavación túnel principal, sección sostenimiento SB-3. Portal Medellín.</t>
  </si>
  <si>
    <t>PK 3+500 - UF3.1C - Medición espesor (3H) 0,32m  sostenimiento Tipo SB-3,  Portal Santa Fe</t>
  </si>
  <si>
    <t>PK 3+180 - UF3.1B - Relanzado de concreto en pateros . Portal Santa Fe.</t>
  </si>
  <si>
    <t>PK 3+170 - UF3.1B - Anillo de pernos con lanzado de concreto lanzado insuficiente. Portal Santa Fe.</t>
  </si>
  <si>
    <t xml:space="preserve"> PK3+165 - UF3.1B - Perforación para instalación de carga explosiva en galería vehicular N°2. Portal Santa Fe.</t>
  </si>
  <si>
    <t>PK3+185 - UF3.1B - Pateros con escaso concreto de sostenimiento, sección sostenimiento tipo SB-3. Portal Santa Fe.</t>
  </si>
  <si>
    <t>PK 3+165 - UF3.1B - Excavación por medios mecánicos es  galería vehicular N°2. Portal Santa Fe.</t>
  </si>
  <si>
    <t xml:space="preserve">  PK3+108,5 - UF3.1B - Instalación de concreto lanzado 30 MPa, excavación túnel principal, sección sostenimiento tipo SC-4R. Portal Santa Fe.</t>
  </si>
  <si>
    <t>PK 3+152,50 - UF3.1B - Ensayo de tracción de pernos, perno #12, sostenimiento Tipo SB-3.  Portal Santafé</t>
  </si>
  <si>
    <t xml:space="preserve"> PK3+165 - UF3.1B - Instalación de arco N° 3 THN-29 en  galería vehicular N°2. Portal Santa Fe.</t>
  </si>
  <si>
    <t xml:space="preserve"> PK3+190 - UF3.1B - Limpieza de pateros. Portal Santa Fe.</t>
  </si>
  <si>
    <t xml:space="preserve"> PK 3+105,5 - UF3.1B - Instalación de concreto lanzado 30 MPa, excavación túnel principal, sección sostenimiento tipo SC-4R. Portal Santa Fe.</t>
  </si>
  <si>
    <t xml:space="preserve"> PK3+645 - UF3.1B - Instalación de arco N° 3 THN-29 en galería peatonal N°4. Portal Santa Fe.</t>
  </si>
  <si>
    <t xml:space="preserve">En la UF 1: El concesionario en este periodo ejecuto las siguientes actividades: En recorrido de inspección de interventoría, se  evidenció que el concesionario continuó actividades en el PK9+400/800 UF1 Act 16 y 17, con la instalación cable Triplex No 4 , redes eléctricas y alumbrado publico, en el PK9+400/800 UF1 Act 16 y 17, con la hincada de postes, redes eléctricas y alumbrado publico y en el PK17+700/18+800 UF1 ACT 30-31 con la excavación de la cimentación para postes de 9 y 12m, traslado de redes eléctricas y alumbrado publico. 
Avance a la fecha UF1: Redes electricas:85% - Redes alumbrado público: 80% y Telecomunicaciones 82%.
En la UF3: El concesionario en este periodo ejecuto las siguientes actividades:  En recorrido de inspección de interventoría, se  evidenció que el concesionario, no adelantó actividades en este frente de obra.
Avance a la fecha UF3: Redes electricas:98% - Redes alumbrado público: 90% y Telecomunicaciones 96%.
En recorrido de obra, del pasado 13 de julio de 2020, se le solicito nuevamente, al jefe de redes del concesionario, la lista de chequeo de los sitios por intervenir de las UF1 y UF3, el jefe de redes del concesionario informo que la proyección la entregaría próximamente. a la fecha del presente informe no se ha entregado  ninguna información.  </t>
  </si>
  <si>
    <r>
      <rPr>
        <b/>
        <sz val="11"/>
        <color rgb="FFFF0000"/>
        <rFont val="Arial"/>
        <family val="2"/>
      </rPr>
      <t>En la UF 1</t>
    </r>
    <r>
      <rPr>
        <sz val="11"/>
        <rFont val="Arial"/>
        <family val="2"/>
      </rPr>
      <t xml:space="preserve"> : En el periodo informado,  En recorrido de inspección de interventoría, se evidenció que el concesionario continuó actividades en el PK18+300, sector Palmeras, con la construcción del cruce de vía, para Tuberías de 75 mm en polietileno PEAD.
Avance a la fecha UF1: Redes húmedas : 80%.
Avance a la fecha UF3: Redes húmedas : 0%.</t>
    </r>
  </si>
  <si>
    <r>
      <rPr>
        <b/>
        <sz val="10"/>
        <rFont val="Calibri"/>
        <family val="2"/>
        <scheme val="minor"/>
      </rPr>
      <t>PK9+400/800 UF1 Act 16 y 17.</t>
    </r>
    <r>
      <rPr>
        <sz val="10"/>
        <rFont val="Calibri"/>
        <family val="2"/>
        <scheme val="minor"/>
      </rPr>
      <t xml:space="preserve"> Instalación cable Triplex No 4 , redes eléctricas y alumbrado publico. </t>
    </r>
  </si>
  <si>
    <r>
      <rPr>
        <b/>
        <sz val="10"/>
        <rFont val="Calibri"/>
        <family val="2"/>
        <scheme val="minor"/>
      </rPr>
      <t xml:space="preserve">PK9+400/800 UF1 Act 16 y 17. </t>
    </r>
    <r>
      <rPr>
        <sz val="10"/>
        <rFont val="Calibri"/>
        <family val="2"/>
        <scheme val="minor"/>
      </rPr>
      <t xml:space="preserve">Hincada de postes, redes eléctricas y alumbrado publico. </t>
    </r>
  </si>
  <si>
    <r>
      <rPr>
        <b/>
        <sz val="10"/>
        <rFont val="Calibri"/>
        <family val="2"/>
        <scheme val="minor"/>
      </rPr>
      <t>PK18+300 UF</t>
    </r>
    <r>
      <rPr>
        <sz val="10"/>
        <rFont val="Calibri"/>
        <family val="2"/>
        <scheme val="minor"/>
      </rPr>
      <t>1 Cruce de vía, para Tuberías de 75 mm(2), en polietileno PEAD.</t>
    </r>
  </si>
  <si>
    <r>
      <rPr>
        <b/>
        <sz val="10"/>
        <rFont val="Calibri"/>
        <family val="2"/>
        <scheme val="minor"/>
      </rPr>
      <t>PK14+900 UF1</t>
    </r>
    <r>
      <rPr>
        <sz val="10"/>
        <rFont val="Calibri"/>
        <family val="2"/>
        <scheme val="minor"/>
      </rPr>
      <t xml:space="preserve"> Instalación Tubería 75 mm polietileno PEAD.</t>
    </r>
  </si>
  <si>
    <r>
      <rPr>
        <b/>
        <sz val="10"/>
        <rFont val="Calibri"/>
        <family val="2"/>
        <scheme val="minor"/>
      </rPr>
      <t>PK17+700/18+800 UF1 ACT 30-31</t>
    </r>
    <r>
      <rPr>
        <sz val="10"/>
        <rFont val="Calibri"/>
        <family val="2"/>
        <scheme val="minor"/>
      </rPr>
      <t xml:space="preserve">  Excavación para la cimentacion de postes de 9 y 12m, traslado de redes eléctricas y alumbrado publico. </t>
    </r>
  </si>
  <si>
    <t>Retiro de Fibra Óptica del PK27+800 al PK28+220. Actuación 46.</t>
  </si>
  <si>
    <t>Se realiza cruce y conexión provisional para dar servicio a red de acueducto 90mm polietileno; PK25+200.</t>
  </si>
  <si>
    <r>
      <t xml:space="preserve">PK 27+800/28+220 - </t>
    </r>
    <r>
      <rPr>
        <sz val="10"/>
        <rFont val="Calibri"/>
        <family val="2"/>
        <scheme val="minor"/>
      </rPr>
      <t>Retiro de fibra óptica. ACT 46.</t>
    </r>
  </si>
  <si>
    <r>
      <rPr>
        <b/>
        <sz val="10"/>
        <rFont val="Calibri"/>
        <family val="2"/>
        <scheme val="minor"/>
      </rPr>
      <t xml:space="preserve">PK 27+800/28+220 </t>
    </r>
    <r>
      <rPr>
        <sz val="10"/>
        <rFont val="Calibri"/>
        <family val="2"/>
        <scheme val="minor"/>
      </rPr>
      <t>- Retiro de fibra óptica. ACT 46.</t>
    </r>
  </si>
  <si>
    <r>
      <rPr>
        <b/>
        <sz val="10"/>
        <rFont val="Calibri"/>
        <family val="2"/>
        <scheme val="minor"/>
      </rPr>
      <t>PK25+200</t>
    </r>
    <r>
      <rPr>
        <sz val="10"/>
        <rFont val="Calibri"/>
        <family val="2"/>
        <scheme val="minor"/>
      </rPr>
      <t xml:space="preserve">  Conexión provisional de Línea de 90mm polietileno, para continuidad del servicio.</t>
    </r>
  </si>
  <si>
    <t>09/07/2020-15/07/2020</t>
  </si>
  <si>
    <t>ENVÍO OFICIO EPS4G-0693-20 SOLICITUD DE INFORMACIÓN Y APORTE DE DOCUMENTACIÓN PREDIO MAR1_UF1_166</t>
  </si>
  <si>
    <t>La Interventoría solicita al Concesionario informe sobre el desmonte de la construcción del Predio MAR1_UF1_166 y si el mencionado Predio ya cuenta con disponibilidad para ser intervenido.</t>
  </si>
  <si>
    <t>ENVÍO OFICIO EPS4G-0707-20 EN RESPUESTA AL OFICIO 02-01-20200707001945</t>
  </si>
  <si>
    <t>La Interventoría da su "NO OBJECIÓN" para que se inicie el Proceso de Expropiación Judicial del Predio MAR1_UF2_028.</t>
  </si>
  <si>
    <t>ENVÍO OFICIO EPS4G-0708-20 EN RESPUESTA AL OFICIO 02-01-20200710001990</t>
  </si>
  <si>
    <t>La Interventoría dejó NO OBJETADO el Avalúo del Predio MAR1_UF1_185.</t>
  </si>
  <si>
    <r>
      <t xml:space="preserve">Periodo: </t>
    </r>
    <r>
      <rPr>
        <b/>
        <sz val="10"/>
        <color theme="1"/>
        <rFont val="Calibri"/>
        <family val="2"/>
        <scheme val="minor"/>
      </rPr>
      <t>Del 9 al 15 de julio de 2020</t>
    </r>
  </si>
  <si>
    <t>Socialización del protocolo de bioseguridad al personal vinculado UF 1</t>
  </si>
  <si>
    <t>Programa 4. Información y participación comunitaria.</t>
  </si>
  <si>
    <t>Acompañamiento a visita de seguimiento guiada (virtual)  por parte de la Autoridad Nacional de Licencias Ambientales, a la modificación de la licencia 0606 de la UF 1 y 3</t>
  </si>
  <si>
    <t>13-14-15/07/2020</t>
  </si>
  <si>
    <t>Lugar: UF 1 Socialización protocolo de bioseguridad al personal vinculado</t>
  </si>
  <si>
    <t>Lugar: UF1, Acompañamiento a visita de seguimiento a la modificación de licencia ambiental 0606 UF 1 y 3, con la presidenta de la acción comunal de la vereda La Volcana.</t>
  </si>
  <si>
    <t>Lugar: Virtual, Acompañamiento a visita de seguimiento modificación de licencia ambiental 0606 de la UF 1 y 3, visita guiada por medio de medios tecnologicos con la Autoridad Nacional de Licencias Ambientales (ANLA)</t>
  </si>
  <si>
    <t xml:space="preserve">1,2,3 y 4 </t>
  </si>
  <si>
    <t>Finalización uy envió informe mensual # 57</t>
  </si>
  <si>
    <t>del 09-07-20 al 10-07-20</t>
  </si>
  <si>
    <t xml:space="preserve">UF1 y 2.1 </t>
  </si>
  <si>
    <t xml:space="preserve">Seguimiento impementación PMA del PK 0+000 al PK2+000, PK10+000 al PK 18+000, ZODME Guacamayas, Escombrera, Puente Río cauca, tramo PK 27+000 al 28+000 </t>
  </si>
  <si>
    <t xml:space="preserve">1 y 2.1 </t>
  </si>
  <si>
    <t xml:space="preserve">Sistematización de información recopilada en campo </t>
  </si>
  <si>
    <t>del 01-07-20 al 15-07-20</t>
  </si>
  <si>
    <t xml:space="preserve">1 y 3 </t>
  </si>
  <si>
    <t xml:space="preserve">Se avanzó en la revisión de los comuniados que se relacionan a continuación:
D001989 Relacionado con respuesta  EPS4G69720 plazo de cura la cueva
D001962 Informe de cumplimiento amb ICA 3 UF1y3
D001963 Informe de cumplimiento amb ICA 5 UF1y3
Avance elaboración informe visita ANLA seguimiento UF1y3 </t>
  </si>
  <si>
    <t>Acompañamiento visita ANLA seguimiento y control Licencia Ambiental Resolución 00606 de 2017</t>
  </si>
  <si>
    <t>13/07/2020 al 15/07/2020</t>
  </si>
  <si>
    <t>Elaborción informe semanal #248</t>
  </si>
  <si>
    <t>Diligencimiento y envió a la ANI información contingencias ambientales presentadas en el semestre I-20, en atención a la solicitud recibida vía correo electronico el 10-07-20 de la supervisión ambiental de la ANI.</t>
  </si>
  <si>
    <t>Remisión comunicados: 
EPS4G-0656-20  radicado el 01-07-20 con consecutivo DEVIMAR R-01-01-20200701001204, relcionado con respuesta comunicado D1783 "afectación subcuenta de compensaciones ambientales"
EPS4G-0663-20 radicado el 02-07-20 con consecutivo DEVIMAR R-01-01-20200702001220, relacionado con cierre requerimientos ocupación de cauce
EPS4G-0682-20 radicado el 08-07-20 con consecutivo ANI 2020-409-059882-2, relacionado con entrega informe 05-20 ajustado con observaciones ANI.
EPS4G-0689-20 radicado el 07-07-20 con consecutivo DEVIMAR R-01-01-20200707001252, relacionado con concepto revisión predios el Obarco y Boqueron.
EPS4G-0696-20 radicado el 09-07-20 con consecutivo DEVIMAR R-01-01-20200709001274, relacionado con aprobación informe junio 20 
EPS4G-0697-20 radicado el 09-07-20 con consecutivo DEVIMAR R-01-01-20200709001275, relacionado con notificación periodo de cura ZODME la Cueva.</t>
  </si>
  <si>
    <r>
      <t xml:space="preserve">1. ÁREA AMBIENTAL:
CONCLUSIONES:
</t>
    </r>
    <r>
      <rPr>
        <sz val="11"/>
        <color theme="1"/>
        <rFont val="Arial"/>
        <family val="2"/>
      </rPr>
      <t>Se llevo a cabo el tercer seguimiento por la ANLA a la Licencia Ambiental 00606 de 2017.
Concesionario realiza disposición de escombros en un sitio que cuenta con permiso ambiental y de planeación del municipio de San Jerónimo.</t>
    </r>
    <r>
      <rPr>
        <b/>
        <sz val="11"/>
        <color theme="1"/>
        <rFont val="Arial"/>
        <family val="2"/>
      </rPr>
      <t xml:space="preserve">
RECOMENDACIONES,
</t>
    </r>
    <r>
      <rPr>
        <sz val="11"/>
        <color theme="1"/>
        <rFont val="Arial"/>
        <family val="2"/>
      </rPr>
      <t>A la ANI apoyar la gestión ante MADS y Corantioquia para agilizar el trámite de evaluación de los Planes de Compensación radicados por DEVIMAR ante las autoridades para evaluación y aprobación.</t>
    </r>
    <r>
      <rPr>
        <b/>
        <sz val="11"/>
        <color theme="1"/>
        <rFont val="Arial"/>
        <family val="2"/>
      </rPr>
      <t xml:space="preserve">
</t>
    </r>
    <r>
      <rPr>
        <sz val="11"/>
        <color theme="1"/>
        <rFont val="Arial"/>
        <family val="2"/>
      </rPr>
      <t xml:space="preserve">
</t>
    </r>
    <r>
      <rPr>
        <b/>
        <sz val="11"/>
        <color theme="1"/>
        <rFont val="Arial"/>
        <family val="2"/>
      </rPr>
      <t xml:space="preserve">2. ÁREA PUENTES:
- </t>
    </r>
    <r>
      <rPr>
        <sz val="11"/>
        <color theme="1"/>
        <rFont val="Arial"/>
        <family val="2"/>
      </rPr>
      <t xml:space="preserve">Las actividasdes resaltadas en rojo, son las que se realizaron esta semana en los puentes que están activos.
</t>
    </r>
    <r>
      <rPr>
        <b/>
        <sz val="11"/>
        <color theme="1"/>
        <rFont val="Arial"/>
        <family val="2"/>
      </rPr>
      <t xml:space="preserve">3, ÁREA SOCIAL:
</t>
    </r>
    <r>
      <rPr>
        <sz val="11"/>
        <color theme="1"/>
        <rFont val="Arial"/>
        <family val="2"/>
      </rPr>
      <t>Los días 13,14 y 15 de julio de 2020, se atendió visita de seguimiento de la Autoridad Nacional de Licencias Ambientales (ANLA), la cual se realizó de manera guiada por medio de equipos tecnológicos como celulares, drones, computadores y demas medios que permitieron ilustrar a la autoridad ambiental de las situaciones presentes en el proyecto en tiempo real, además, por medio de la aplicación Team se logró realizar videoconferencias con los funcionarios públicos, líderes comunales y personas de la comunidad que han tenido contacto con las obras del proyecto.</t>
    </r>
  </si>
  <si>
    <r>
      <t xml:space="preserve">Los días 13, 14 y 15 de julio de 2020, se realizó acompañamiento a la visita de seguimiento </t>
    </r>
    <r>
      <rPr>
        <b/>
        <sz val="11"/>
        <color theme="1"/>
        <rFont val="Calibri"/>
        <family val="2"/>
        <scheme val="minor"/>
      </rPr>
      <t>ANLA</t>
    </r>
    <r>
      <rPr>
        <sz val="11"/>
        <color theme="1"/>
        <rFont val="Calibri"/>
        <family val="2"/>
        <scheme val="minor"/>
      </rPr>
      <t xml:space="preserve"> para las </t>
    </r>
    <r>
      <rPr>
        <b/>
        <sz val="11"/>
        <color theme="1"/>
        <rFont val="Calibri"/>
        <family val="2"/>
        <scheme val="minor"/>
      </rPr>
      <t>unidades funcionales 1 y 3</t>
    </r>
    <r>
      <rPr>
        <sz val="11"/>
        <color theme="1"/>
        <rFont val="Calibri"/>
        <family val="2"/>
        <scheme val="minor"/>
      </rPr>
      <t xml:space="preserve">, las actividades fueron las siguientes: 
</t>
    </r>
    <r>
      <rPr>
        <b/>
        <sz val="11"/>
        <color theme="1"/>
        <rFont val="Calibri"/>
        <family val="2"/>
        <scheme val="minor"/>
      </rPr>
      <t>1. Unidad Funcional 3</t>
    </r>
    <r>
      <rPr>
        <sz val="11"/>
        <color theme="1"/>
        <rFont val="Calibri"/>
        <family val="2"/>
        <scheme val="minor"/>
      </rPr>
      <t xml:space="preserve">
- Portal Medellín y Portal Santa Fe: Verificación de obras de protección de taludes intervenidos, sistemas de conducción y tratamiento, punto de vertimiento quebrada la frisola y sitios de acopio de materiales (rezaga).
</t>
    </r>
    <r>
      <rPr>
        <b/>
        <sz val="11"/>
        <color theme="1"/>
        <rFont val="Calibri"/>
        <family val="2"/>
        <scheme val="minor"/>
      </rPr>
      <t>Imagen 1.</t>
    </r>
    <r>
      <rPr>
        <sz val="11"/>
        <color theme="1"/>
        <rFont val="Calibri"/>
        <family val="2"/>
        <scheme val="minor"/>
      </rPr>
      <t xml:space="preserve"> TALUD PK0+100/160, Obras de protección (Hidrosiembra, concreto lanzado y anclajes) y Obras de drenaje (drenes y zanjas de coronación).
</t>
    </r>
    <r>
      <rPr>
        <b/>
        <sz val="11"/>
        <color theme="1"/>
        <rFont val="Calibri"/>
        <family val="2"/>
        <scheme val="minor"/>
      </rPr>
      <t xml:space="preserve">Imagen 2. </t>
    </r>
    <r>
      <rPr>
        <sz val="11"/>
        <color theme="1"/>
        <rFont val="Calibri"/>
        <family val="2"/>
        <scheme val="minor"/>
      </rPr>
      <t xml:space="preserve">TALUD PK0+740/0+820 UF3 Obras de protección (Hidrosiembra) y Obras de drenaje (drenes y zanjas de coronación).
</t>
    </r>
    <r>
      <rPr>
        <b/>
        <sz val="11"/>
        <color theme="1"/>
        <rFont val="Calibri"/>
        <family val="2"/>
        <scheme val="minor"/>
      </rPr>
      <t xml:space="preserve">Imagen 3. </t>
    </r>
    <r>
      <rPr>
        <sz val="11"/>
        <color theme="1"/>
        <rFont val="Calibri"/>
        <family val="2"/>
        <scheme val="minor"/>
      </rPr>
      <t xml:space="preserve">TALUD PK0+800, Obras de protección (Hidrosiembra, concreto lanzado y anclajes) y Obras de drenaje (drenes).
</t>
    </r>
    <r>
      <rPr>
        <b/>
        <sz val="11"/>
        <color theme="1"/>
        <rFont val="Calibri"/>
        <family val="2"/>
        <scheme val="minor"/>
      </rPr>
      <t xml:space="preserve">Imágenes 4, 5 y 6. </t>
    </r>
    <r>
      <rPr>
        <sz val="11"/>
        <color theme="1"/>
        <rFont val="Calibri"/>
        <family val="2"/>
        <scheme val="minor"/>
      </rPr>
      <t>Sistemas de conducción y piscinas de sedimentación (Portal medellín ), sitios de recepción de aguas de infiltración del túnel en construcción y lixiviados zona de acopio de materiales.</t>
    </r>
    <r>
      <rPr>
        <b/>
        <sz val="11"/>
        <color theme="1"/>
        <rFont val="Calibri"/>
        <family val="2"/>
        <scheme val="minor"/>
      </rPr>
      <t xml:space="preserve">
</t>
    </r>
    <r>
      <rPr>
        <sz val="11"/>
        <color theme="1"/>
        <rFont val="Calibri"/>
        <family val="2"/>
        <scheme val="minor"/>
      </rPr>
      <t xml:space="preserve">
</t>
    </r>
    <r>
      <rPr>
        <sz val="11"/>
        <color theme="1"/>
        <rFont val="Calibri"/>
        <family val="2"/>
        <scheme val="minor"/>
      </rPr>
      <t xml:space="preserve">
</t>
    </r>
  </si>
  <si>
    <r>
      <rPr>
        <b/>
        <sz val="11"/>
        <color theme="1"/>
        <rFont val="Calibri"/>
        <family val="2"/>
        <scheme val="minor"/>
      </rPr>
      <t xml:space="preserve">2. Unidad Funcional 1. </t>
    </r>
    <r>
      <rPr>
        <sz val="11"/>
        <color theme="1"/>
        <rFont val="Calibri"/>
        <family val="2"/>
        <scheme val="minor"/>
      </rPr>
      <t xml:space="preserve">Verificación de obras de protección de taludes intervenidos, sitios de ocupación de cauce, vías de acceso al proyecto y ZODMES.
</t>
    </r>
    <r>
      <rPr>
        <b/>
        <sz val="11"/>
        <color theme="1"/>
        <rFont val="Calibri"/>
        <family val="2"/>
        <scheme val="minor"/>
      </rPr>
      <t>Imagen 7.</t>
    </r>
    <r>
      <rPr>
        <sz val="11"/>
        <color theme="1"/>
        <rFont val="Calibri"/>
        <family val="2"/>
        <scheme val="minor"/>
      </rPr>
      <t xml:space="preserve"> TALUD PK0+000, Obras de protección (concreto lanzado y anclajes) y Obras de drenaje (drenes).
</t>
    </r>
    <r>
      <rPr>
        <b/>
        <sz val="11"/>
        <color theme="1"/>
        <rFont val="Calibri"/>
        <family val="2"/>
        <scheme val="minor"/>
      </rPr>
      <t>Imagen 8.</t>
    </r>
    <r>
      <rPr>
        <sz val="11"/>
        <color theme="1"/>
        <rFont val="Calibri"/>
        <family val="2"/>
        <scheme val="minor"/>
      </rPr>
      <t xml:space="preserve"> TALUD PK0+150, Obras de protección (concreto lanzado y anclajes) y Obras de drenaje (drenes).
</t>
    </r>
    <r>
      <rPr>
        <b/>
        <sz val="11"/>
        <color theme="1"/>
        <rFont val="Calibri"/>
        <family val="2"/>
        <scheme val="minor"/>
      </rPr>
      <t xml:space="preserve">Imágenes 9 y 10. </t>
    </r>
    <r>
      <rPr>
        <sz val="11"/>
        <color theme="1"/>
        <rFont val="Calibri"/>
        <family val="2"/>
        <scheme val="minor"/>
      </rPr>
      <t xml:space="preserve">Sistemas de tratamiento de aguas residuales industriales (piscinas de sedimientación).
</t>
    </r>
    <r>
      <rPr>
        <b/>
        <sz val="11"/>
        <color theme="1"/>
        <rFont val="Calibri"/>
        <family val="2"/>
        <scheme val="minor"/>
      </rPr>
      <t xml:space="preserve">Imagen 11. </t>
    </r>
    <r>
      <rPr>
        <sz val="11"/>
        <color theme="1"/>
        <rFont val="Calibri"/>
        <family val="2"/>
        <scheme val="minor"/>
      </rPr>
      <t>TALUD PK3+030/220, Obras de protección (Hidrosimbra)</t>
    </r>
    <r>
      <rPr>
        <b/>
        <sz val="11"/>
        <color theme="1"/>
        <rFont val="Calibri"/>
        <family val="2"/>
        <scheme val="minor"/>
      </rPr>
      <t xml:space="preserve">
Imagen 12. </t>
    </r>
    <r>
      <rPr>
        <sz val="11"/>
        <color theme="1"/>
        <rFont val="Calibri"/>
        <family val="2"/>
        <scheme val="minor"/>
      </rPr>
      <t>TALUD PK 1+660 , Obras de protección (concreto lanzado y anclajes) y Obras de drenaje (drenes).</t>
    </r>
    <r>
      <rPr>
        <b/>
        <sz val="11"/>
        <color theme="1"/>
        <rFont val="Calibri"/>
        <family val="2"/>
        <scheme val="minor"/>
      </rPr>
      <t xml:space="preserve">
Imagen 13. </t>
    </r>
    <r>
      <rPr>
        <sz val="11"/>
        <color theme="1"/>
        <rFont val="Calibri"/>
        <family val="2"/>
        <scheme val="minor"/>
      </rPr>
      <t>TAKUD PK5+990 , Sin obras de protección.</t>
    </r>
    <r>
      <rPr>
        <b/>
        <sz val="11"/>
        <color theme="1"/>
        <rFont val="Calibri"/>
        <family val="2"/>
        <scheme val="minor"/>
      </rPr>
      <t xml:space="preserve">
Imagen 14.  </t>
    </r>
    <r>
      <rPr>
        <sz val="11"/>
        <color theme="1"/>
        <rFont val="Calibri"/>
        <family val="2"/>
        <scheme val="minor"/>
      </rPr>
      <t>TALUD PK 6+200 Sin obras de protección.</t>
    </r>
    <r>
      <rPr>
        <b/>
        <sz val="11"/>
        <color theme="1"/>
        <rFont val="Calibri"/>
        <family val="2"/>
        <scheme val="minor"/>
      </rPr>
      <t xml:space="preserve">
Imagen 15</t>
    </r>
    <r>
      <rPr>
        <sz val="11"/>
        <color theme="1"/>
        <rFont val="Calibri"/>
        <family val="2"/>
        <scheme val="minor"/>
      </rPr>
      <t xml:space="preserve"> Acceso Ebéjico</t>
    </r>
    <r>
      <rPr>
        <b/>
        <sz val="11"/>
        <color theme="1"/>
        <rFont val="Calibri"/>
        <family val="2"/>
        <scheme val="minor"/>
      </rPr>
      <t xml:space="preserve">
Imagen 16 </t>
    </r>
    <r>
      <rPr>
        <sz val="11"/>
        <color theme="1"/>
        <rFont val="Calibri"/>
        <family val="2"/>
        <scheme val="minor"/>
      </rPr>
      <t>Acceso La Volcana</t>
    </r>
    <r>
      <rPr>
        <b/>
        <sz val="11"/>
        <color theme="1"/>
        <rFont val="Calibri"/>
        <family val="2"/>
        <scheme val="minor"/>
      </rPr>
      <t xml:space="preserve">
Imagen 17 </t>
    </r>
    <r>
      <rPr>
        <sz val="11"/>
        <color theme="1"/>
        <rFont val="Calibri"/>
        <family val="2"/>
        <scheme val="minor"/>
      </rPr>
      <t>Acceso La Granja</t>
    </r>
    <r>
      <rPr>
        <b/>
        <sz val="11"/>
        <color theme="1"/>
        <rFont val="Calibri"/>
        <family val="2"/>
        <scheme val="minor"/>
      </rPr>
      <t xml:space="preserve">
Imagen 18 </t>
    </r>
    <r>
      <rPr>
        <sz val="11"/>
        <color theme="1"/>
        <rFont val="Calibri"/>
        <family val="2"/>
        <scheme val="minor"/>
      </rPr>
      <t xml:space="preserve">Acceso Piedra negra
</t>
    </r>
    <r>
      <rPr>
        <b/>
        <sz val="11"/>
        <color theme="1"/>
        <rFont val="Calibri"/>
        <family val="2"/>
        <scheme val="minor"/>
      </rPr>
      <t xml:space="preserve">Imagen 19 </t>
    </r>
    <r>
      <rPr>
        <sz val="11"/>
        <color theme="1"/>
        <rFont val="Calibri"/>
        <family val="2"/>
        <scheme val="minor"/>
      </rPr>
      <t xml:space="preserve">Puente 5+540.
</t>
    </r>
    <r>
      <rPr>
        <b/>
        <sz val="11"/>
        <color theme="1"/>
        <rFont val="Calibri"/>
        <family val="2"/>
        <scheme val="minor"/>
      </rPr>
      <t>Imagen 20</t>
    </r>
    <r>
      <rPr>
        <sz val="11"/>
        <color theme="1"/>
        <rFont val="Calibri"/>
        <family val="2"/>
        <scheme val="minor"/>
      </rPr>
      <t xml:space="preserve"> Puente 6+000.
</t>
    </r>
    <r>
      <rPr>
        <b/>
        <sz val="11"/>
        <color theme="1"/>
        <rFont val="Calibri"/>
        <family val="2"/>
        <scheme val="minor"/>
      </rPr>
      <t>Imagen 21</t>
    </r>
    <r>
      <rPr>
        <sz val="11"/>
        <color theme="1"/>
        <rFont val="Calibri"/>
        <family val="2"/>
        <scheme val="minor"/>
      </rPr>
      <t xml:space="preserve"> Puente 7+000.
</t>
    </r>
    <r>
      <rPr>
        <b/>
        <sz val="11"/>
        <color theme="1"/>
        <rFont val="Calibri"/>
        <family val="2"/>
        <scheme val="minor"/>
      </rPr>
      <t xml:space="preserve">Imagen 22 </t>
    </r>
    <r>
      <rPr>
        <sz val="11"/>
        <color theme="1"/>
        <rFont val="Calibri"/>
        <family val="2"/>
        <scheme val="minor"/>
      </rPr>
      <t xml:space="preserve">Puente 9+805.
</t>
    </r>
    <r>
      <rPr>
        <b/>
        <sz val="11"/>
        <color theme="1"/>
        <rFont val="Calibri"/>
        <family val="2"/>
        <scheme val="minor"/>
      </rPr>
      <t xml:space="preserve">Imágenes 23 y 25 </t>
    </r>
    <r>
      <rPr>
        <sz val="11"/>
        <color theme="1"/>
        <rFont val="Calibri"/>
        <family val="2"/>
        <scheme val="minor"/>
      </rPr>
      <t xml:space="preserve">ZODME 8. 
</t>
    </r>
    <r>
      <rPr>
        <b/>
        <sz val="11"/>
        <color theme="1"/>
        <rFont val="Calibri"/>
        <family val="2"/>
        <scheme val="minor"/>
      </rPr>
      <t>Imágenes 26 - 30</t>
    </r>
    <r>
      <rPr>
        <sz val="11"/>
        <color theme="1"/>
        <rFont val="Calibri"/>
        <family val="2"/>
        <scheme val="minor"/>
      </rPr>
      <t xml:space="preserve"> ZODME 10B
</t>
    </r>
    <r>
      <rPr>
        <b/>
        <sz val="11"/>
        <color theme="1"/>
        <rFont val="Calibri"/>
        <family val="2"/>
        <scheme val="minor"/>
      </rPr>
      <t xml:space="preserve">Imágenes 31 y 32 </t>
    </r>
    <r>
      <rPr>
        <sz val="11"/>
        <color theme="1"/>
        <rFont val="Calibri"/>
        <family val="2"/>
        <scheme val="minor"/>
      </rPr>
      <t xml:space="preserve">ZODME 10A
</t>
    </r>
    <r>
      <rPr>
        <b/>
        <sz val="11"/>
        <color theme="1"/>
        <rFont val="Calibri"/>
        <family val="2"/>
        <scheme val="minor"/>
      </rPr>
      <t>Imágenes 33 - 36</t>
    </r>
    <r>
      <rPr>
        <sz val="11"/>
        <color theme="1"/>
        <rFont val="Calibri"/>
        <family val="2"/>
        <scheme val="minor"/>
      </rPr>
      <t xml:space="preserve"> ZODME la Cueva
</t>
    </r>
  </si>
  <si>
    <t xml:space="preserve">PMF-01
PK 17+700CD (Imágenes 37-38), PK 17+500 CD (Imágenes 39 y 40) y 16+000 CD (imágenes 41 y 42) Dentro de las actividades planteadas por el concesionario en cuanto la Implementación de obras de protección de taludes, el concesionario ha realizado la estabilización del talud con concreto lanzado y anclaje con pernos. </t>
  </si>
  <si>
    <r>
      <rPr>
        <b/>
        <sz val="11"/>
        <color theme="1"/>
        <rFont val="Calibri"/>
        <family val="2"/>
        <scheme val="minor"/>
      </rPr>
      <t>PMF-9 y PMF10</t>
    </r>
    <r>
      <rPr>
        <sz val="11"/>
        <color theme="1"/>
        <rFont val="Calibri"/>
        <family val="2"/>
        <scheme val="minor"/>
      </rPr>
      <t xml:space="preserve">
PK 2+200 (imágenes 43 y 44), ZODME la cueva y ZODME Guacamayas  (Imágenes 45-46) y UF3 sector el peaje (imágenes 47 y 48), Planta PK 13 y PK 14+000 (imagen 50),  Para el manejo de aguas residuales domésticas el concesionario dispone de unidades sanitarias, a las cuales se le realiza el mantenimiento periódico de estas unidades a cargo de la empresa STAP ANTIOQUIA S.A.S.
Se observó en los frentes de obra la ubicación de tanques para la recolección de residuos, tambien se evidenció la recolección de residuos sólidos en los diferentes frentes de obra.</t>
    </r>
  </si>
  <si>
    <t>Puente 8+080 (imágenes 51-54) El concesionario realizó las actividades de orden y aseo requeridas por la interventoría (de acuerdo con los compromisos adquiridos por el concesionario en el acta elaborada producto de la visita realizada el día 14-05-2020, la interventoría solicitó la implementación de jornadas de orden y aseo), se desarrollaron las siguientes actividades: limpieza de cunetas, instalación de tuberías en algunos de los accesos de los frentes de obra y recolección de residuos sólidos.</t>
  </si>
  <si>
    <r>
      <t>PMF -08
PK 20+000 (imágenes 1 y 2)</t>
    </r>
    <r>
      <rPr>
        <sz val="11"/>
        <rFont val="Calibri"/>
        <family val="2"/>
        <scheme val="minor"/>
      </rPr>
      <t xml:space="preserve"> .El concesionario realizó las actividades de orden y aseo requeridas por la interventoría (de acuerdo con los compromisos adquiridos por el concesionario en el acta elaborada producto de la visita realizada el día 14-05-2020, la interventoría solicitó la implementación de jornadas de orden y aseo), se desarrollaron las siguientes actividades: limpieza de cunetas en el talud indicado, instalación de cubiertas en zonas de acopio de separadores viales y recolección de residuos sólidos.</t>
    </r>
  </si>
  <si>
    <r>
      <t xml:space="preserve">PMF-01 </t>
    </r>
    <r>
      <rPr>
        <sz val="11"/>
        <rFont val="Calibri"/>
        <family val="2"/>
        <scheme val="minor"/>
      </rPr>
      <t xml:space="preserve">
Siembra manual en el talud ubicado en el sector PK 30+700 (Imagen 3 y 4), PK 27+400, Instalación de polisombra y riego en el talud PK 26+300CI Imágenes (5-8) y Imágenes (9-12), riego en el talud PK 26+300 CD (imágenes 13 y 14).
Dentro de las actividades planteadas por el concesionario en cuanto la Implementación de obras de protección de taludes, el concesionario realiza actividades de resiembra con de pastos que ayudan a controlar diferentes factores que influyen en la inestabilidad de los taludes, ya que permiten el aislamiento del suelo de las fuerzas de tracción que genera el flujo de agua de escorrentía</t>
    </r>
    <r>
      <rPr>
        <b/>
        <sz val="11"/>
        <rFont val="Calibri"/>
        <family val="2"/>
        <scheme val="minor"/>
      </rPr>
      <t>.</t>
    </r>
  </si>
  <si>
    <t>Respuesta a comunicación EPS4G-1179-19 referente al acceso la Puerta</t>
  </si>
  <si>
    <t>D-02-01-20191113-0010561</t>
  </si>
  <si>
    <t>ESPERA RESPUESTA DEL ESPECIALISTA  DE LA INTERVENTORÍA</t>
  </si>
  <si>
    <t>MODIFICACION DISEÑO ESTRUCTURAL DE LA ODT 057 K12+766 DE LA UNIDAD FUNCIONAL 1</t>
  </si>
  <si>
    <t>D-02-01-20200708001958</t>
  </si>
  <si>
    <t>ENTREGA DE PLANOS COMPLETOS DE LA INTERVENTORIA SAN JERONIMO UF2,1</t>
  </si>
  <si>
    <t>D-02-01-20200701001904</t>
  </si>
  <si>
    <t>RESPUESTA A COMUNICACIÓN EPS4G-0643-20 REFERENTE A LA SOLICITUD DE EJES VIALES DE LA UF 1 Y 2,1</t>
  </si>
  <si>
    <t>D-02-01-20200703001924</t>
  </si>
  <si>
    <t>ENTREGA DE NUEVO DISEÑO ESTRUCTURAL DEL MURO 169 K25+500 Y MODIFICACION DEL DISEÑO ESTRUCTURAL MURO 011 K4+500</t>
  </si>
  <si>
    <t>D-02-01-20200702001914</t>
  </si>
  <si>
    <t>RESPUESTA AL COMUNICADO EPS4G056820 REFERENTE A LA ENTREGA DE PRECIOS UNITARIOS DE REDES SECAS EN ENTRONQUES DEL TUNEL</t>
  </si>
  <si>
    <t>D-02-01-20200625001836</t>
  </si>
  <si>
    <t>ESPESOR DE LOSAS DE CONCRETO TUNEL DE OCCIDENTE Y GALERIAS RFI 874</t>
  </si>
  <si>
    <t>D-02-01-20200702001915</t>
  </si>
  <si>
    <t>Fecha Consignación</t>
  </si>
  <si>
    <t xml:space="preserve">180 días  desde la fecha de inicio </t>
  </si>
  <si>
    <t xml:space="preserve">360 días  desde la fecha de inicio </t>
  </si>
  <si>
    <t xml:space="preserve">720 días  desde la fecha de inicio </t>
  </si>
  <si>
    <t xml:space="preserve">1080 días  desde la fecha de inicio </t>
  </si>
  <si>
    <t xml:space="preserve">1440 días desde la fecha de inicio </t>
  </si>
  <si>
    <t xml:space="preserve">1800 días  desde la fecha de inicio </t>
  </si>
  <si>
    <t xml:space="preserve">2160 días  desde la fecha de inicio  </t>
  </si>
  <si>
    <t xml:space="preserve">30 días desde la fecha de inicio </t>
  </si>
  <si>
    <t xml:space="preserve">60 días desde la fecha de inicio </t>
  </si>
  <si>
    <t xml:space="preserve">120 días desde la fecha de inicio </t>
  </si>
  <si>
    <t xml:space="preserve">150 días desde la fecha de inicio </t>
  </si>
  <si>
    <t xml:space="preserve">180 días desde la fecha de inicio </t>
  </si>
  <si>
    <t>210 días desde la fecha de inicio</t>
  </si>
  <si>
    <t xml:space="preserve">240 días desde la fecha de inicio </t>
  </si>
  <si>
    <t xml:space="preserve">270 días desde la fecha de inicio </t>
  </si>
  <si>
    <t xml:space="preserve">300 días desde la fecha de inicio </t>
  </si>
  <si>
    <t xml:space="preserve">330 días desde la fecha de inicio </t>
  </si>
  <si>
    <t xml:space="preserve">360 días desde la fecha de inicio </t>
  </si>
  <si>
    <t xml:space="preserve">630 días desde la fecha de inicio </t>
  </si>
  <si>
    <t xml:space="preserve">660 días desde la fecha de inicio </t>
  </si>
  <si>
    <t xml:space="preserve">690 días desde la fecha de inicio </t>
  </si>
  <si>
    <t xml:space="preserve">720 días desde la fecha de inicio </t>
  </si>
  <si>
    <t xml:space="preserve">750 días desde la fecha de inicio </t>
  </si>
  <si>
    <t>realizó aporte adicional</t>
  </si>
  <si>
    <t>Aporte de riesgo compartido</t>
  </si>
  <si>
    <t>Enero-2020</t>
  </si>
  <si>
    <t>Realizo aporte adicional</t>
  </si>
  <si>
    <t>Febrero-2020</t>
  </si>
  <si>
    <t>Marzo-2020</t>
  </si>
  <si>
    <t>Abril-2020</t>
  </si>
  <si>
    <t>Mayo-2020</t>
  </si>
  <si>
    <t>Junio-2020</t>
  </si>
  <si>
    <t>Interventoría y Supervisión</t>
  </si>
  <si>
    <t>Cumplió con 9 días de retraso</t>
  </si>
  <si>
    <t>Mar-2020</t>
  </si>
  <si>
    <t>Dentro de los cinco (5) días siguientes del inicio de cada año corrido contado a partir del inicio de la Etapa de Operación y Mantenimiento</t>
  </si>
  <si>
    <t>Dentro de los primeros  treinta (30) días de cada año calendario contados a partir de la constitución del Patrimonio Autónomo</t>
  </si>
  <si>
    <t>se realizo el ajuste correspondiente quedando un excedente de $2.449.573.50 como parte de interés</t>
  </si>
  <si>
    <t>Dentro de los primeros treinta (30) Días de cada año calendario de ejecución del Contrato, contados a a partir de la constitución del Patrimonio Autónomo</t>
  </si>
  <si>
    <t>incumplió por fecha</t>
  </si>
  <si>
    <t xml:space="preserve">Aporte semestral  y anual de 2019 </t>
  </si>
  <si>
    <t>Aporte semestral 2019</t>
  </si>
  <si>
    <t>cumplió y anticipo el aporte anual de enero de 2020</t>
  </si>
  <si>
    <t>Aporte semestral 2020-01</t>
  </si>
  <si>
    <t>Aporte semestral 2020-02</t>
  </si>
  <si>
    <t>incumplido por fecha. Los intereses fueron pagados en el 28 noviembre 2018 y se relaciona en la sección de intereses.</t>
  </si>
  <si>
    <t>Giro 24</t>
  </si>
  <si>
    <t>Giro 25</t>
  </si>
  <si>
    <t>Giro 25 complemento</t>
  </si>
  <si>
    <t>Aporte de complementario julio 2019</t>
  </si>
  <si>
    <t>Aporte parcial con el pago efectuado el 27 de mayo/2019. Lleva fondeado $843.955.468,24 quedando un faltante de $8.731.705,76. Que se completa con este registro</t>
  </si>
  <si>
    <t>Adicional</t>
  </si>
  <si>
    <t>Giro 31</t>
  </si>
  <si>
    <t>Aporte de enero 31 -2020</t>
  </si>
  <si>
    <t>Cumplió aporte del mes de Enero 2020</t>
  </si>
  <si>
    <t>Giro 32</t>
  </si>
  <si>
    <t>Aporte de Febrero 29 -2020</t>
  </si>
  <si>
    <t>Ene-20</t>
  </si>
  <si>
    <t>incumplido por fecha. Los intereses fueron pagados en el 14 de abril de 2020 y se relaciona en la sección de intereses.</t>
  </si>
  <si>
    <t>Giro 33</t>
  </si>
  <si>
    <t>Aporte de Marzo 31 -2020</t>
  </si>
  <si>
    <t>Feb-20</t>
  </si>
  <si>
    <t>Cumplió aporte del mes de Marzo 2020</t>
  </si>
  <si>
    <t>Giro 34</t>
  </si>
  <si>
    <t>Aporte de Abril 30 -2020</t>
  </si>
  <si>
    <t>Mar-20</t>
  </si>
  <si>
    <t>Cumplió aporte del mes de Abril 2020</t>
  </si>
  <si>
    <t>Giro 35</t>
  </si>
  <si>
    <t>Aporte de Mayo 31 -2020</t>
  </si>
  <si>
    <t>Abr-20</t>
  </si>
  <si>
    <t>Cumplió aporte del mes de Mayo 2020</t>
  </si>
  <si>
    <t>Giro 36</t>
  </si>
  <si>
    <t>Aporte de Junio 30 -2020</t>
  </si>
  <si>
    <t>May-20</t>
  </si>
  <si>
    <t>Cumplió aporte del mes de Junio 2020</t>
  </si>
  <si>
    <t>SUBTOTAL FONDEOS</t>
  </si>
  <si>
    <t>Sección intereses Ambiental</t>
  </si>
  <si>
    <t xml:space="preserve">Intereses Aporte 15 </t>
  </si>
  <si>
    <t>aportes de interés rendimientos sep 2018</t>
  </si>
  <si>
    <t>Intereses Aportes 25-26-27</t>
  </si>
  <si>
    <t>aportes de interés por el faltante de julio aporte de agosto y septiembre</t>
  </si>
  <si>
    <t>pago de intereses de los meses saldo de julio 2019 y de los meses de agosto y sept 2019</t>
  </si>
  <si>
    <t>Intereses Aporte 32</t>
  </si>
  <si>
    <t>pago de intereses del  aporte 32</t>
  </si>
  <si>
    <t>SUBTOTAL INTERESES</t>
  </si>
  <si>
    <t>TOTAL AMBIENTAL</t>
  </si>
  <si>
    <t>Predios ll</t>
  </si>
  <si>
    <t>780 Días desde la fecha de inicio</t>
  </si>
  <si>
    <t>810 Días desde la fecha de inicio</t>
  </si>
  <si>
    <t>840 Días desde la fecha de inicio</t>
  </si>
  <si>
    <t>870 Días desde la fecha de inicio</t>
  </si>
  <si>
    <t>900 Días desde la fecha de inicio</t>
  </si>
  <si>
    <t>930 Días desde la fecha de inicio</t>
  </si>
  <si>
    <t>960 Días desde la fecha de inicio</t>
  </si>
  <si>
    <t>990 Días desde la fecha de inicio</t>
  </si>
  <si>
    <t>1020 Días desde la fecha de inicio</t>
  </si>
  <si>
    <t>1050 Días desde la fecha de inicio</t>
  </si>
  <si>
    <t>incumplido por la aplicación del IPC se realizó con  IPC  de julio y debió aplicarse el de agosto por lo tanto hay un faltante en pesos constantes de $3.108.531.02</t>
  </si>
  <si>
    <t>1080 Días desde la fecha de inicio</t>
  </si>
  <si>
    <t>1110 Días desde la fecha de inicio</t>
  </si>
  <si>
    <t>1140 Días desde la fecha de inicio</t>
  </si>
  <si>
    <t>1170 Días desde la fecha de inicio</t>
  </si>
  <si>
    <t>1200 Días desde la fecha de inicio</t>
  </si>
  <si>
    <t>1230 Días desde la fecha de inicio</t>
  </si>
  <si>
    <t>1260 Días desde la fecha de inicio</t>
  </si>
  <si>
    <t>1290 Días desde la fecha de inicio</t>
  </si>
  <si>
    <t>1320 Días desde la fecha de inicio</t>
  </si>
  <si>
    <t>1350 Días desde la fecha de inicio</t>
  </si>
  <si>
    <t>1380 Días desde la fecha de inicio</t>
  </si>
  <si>
    <t>1410 Días desde la fecha de inicio</t>
  </si>
  <si>
    <t>1440 Días desde la fecha de inicio</t>
  </si>
  <si>
    <t>feb-2020</t>
  </si>
  <si>
    <t>Vigencias</t>
  </si>
  <si>
    <t>Queda Pendiente el diferencial por la variación del IPC que son $30.876.022,79, Incumplido Por Fecha y valor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</si>
</sst>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C0A]d\ &quot;de&quot;\ mmmm\ &quot;de&quot;\ yyyy;@"/>
    <numFmt numFmtId="176" formatCode="&quot;$&quot;#,##0.00_);[Red]\(&quot;$&quot;#,##0.00\)"/>
    <numFmt numFmtId="177" formatCode="[$-C0A]mmmm\-yy;@"/>
    <numFmt numFmtId="178" formatCode="_(* #,##0.00_);_(* \(#,##0.00\);_(* &quot;-&quot;??_);_(@_)"/>
    <numFmt numFmtId="179" formatCode="[$-409]d\-mmm\-yy;@"/>
    <numFmt numFmtId="181" formatCode="&quot;$&quot;\ #,##0.00"/>
  </numFmts>
  <fonts count="53"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12"/>
      <color theme="1"/>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20"/>
      <color theme="1"/>
      <name val="Calibri"/>
      <family val="2"/>
      <scheme val="minor"/>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b/>
      <i/>
      <sz val="11"/>
      <color theme="1"/>
      <name val="Arial"/>
      <family val="2"/>
    </font>
    <font>
      <sz val="9"/>
      <name val="Arial"/>
      <family val="2"/>
    </font>
    <font>
      <sz val="8"/>
      <name val="Arial"/>
      <family val="2"/>
    </font>
    <font>
      <b/>
      <sz val="14"/>
      <name val="Calibri"/>
      <family val="2"/>
      <scheme val="minor"/>
    </font>
    <font>
      <u/>
      <sz val="11"/>
      <color rgb="FFFF0000"/>
      <name val="Arial"/>
      <family val="2"/>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b/>
      <sz val="10"/>
      <name val="Calibri"/>
      <family val="2"/>
      <scheme val="minor"/>
    </font>
    <font>
      <sz val="12"/>
      <name val="Arial"/>
      <family val="2"/>
    </font>
    <font>
      <sz val="12"/>
      <color rgb="FFFF0000"/>
      <name val="Arial"/>
      <family val="2"/>
    </font>
    <font>
      <b/>
      <sz val="12"/>
      <color rgb="FFFF0000"/>
      <name val="Arial"/>
      <family val="2"/>
    </font>
    <font>
      <b/>
      <sz val="10"/>
      <color rgb="FF000000"/>
      <name val="Arial"/>
      <family val="2"/>
    </font>
  </fonts>
  <fills count="22">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s>
  <borders count="70">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medium">
        <color indexed="64"/>
      </bottom>
      <diagonal/>
    </border>
    <border>
      <left style="thin">
        <color indexed="64"/>
      </left>
      <right/>
      <top style="medium">
        <color indexed="64"/>
      </top>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thin">
        <color auto="1"/>
      </left>
      <right style="thin">
        <color auto="1"/>
      </right>
      <top style="medium">
        <color auto="1"/>
      </top>
      <bottom/>
      <diagonal/>
    </border>
    <border>
      <left style="thin">
        <color auto="1"/>
      </left>
      <right style="thin">
        <color auto="1"/>
      </right>
      <top/>
      <bottom style="medium">
        <color auto="1"/>
      </bottom>
      <diagonal/>
    </border>
    <border>
      <left style="medium">
        <color auto="1"/>
      </left>
      <right style="thin">
        <color auto="1"/>
      </right>
      <top/>
      <bottom style="medium">
        <color auto="1"/>
      </bottom>
      <diagonal/>
    </border>
    <border>
      <left style="medium">
        <color auto="1"/>
      </left>
      <right style="medium">
        <color auto="1"/>
      </right>
      <top/>
      <bottom style="thin">
        <color auto="1"/>
      </bottom>
      <diagonal/>
    </border>
    <border>
      <left style="medium">
        <color auto="1"/>
      </left>
      <right style="medium">
        <color auto="1"/>
      </right>
      <top style="thin">
        <color auto="1"/>
      </top>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thin">
        <color auto="1"/>
      </left>
      <right style="thin">
        <color auto="1"/>
      </right>
      <top/>
      <bottom/>
      <diagonal/>
    </border>
    <border>
      <left/>
      <right style="medium">
        <color indexed="64"/>
      </right>
      <top style="thin">
        <color auto="1"/>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style="medium">
        <color indexed="64"/>
      </left>
      <right style="thin">
        <color auto="1"/>
      </right>
      <top style="thin">
        <color auto="1"/>
      </top>
      <bottom style="thin">
        <color auto="1"/>
      </bottom>
      <diagonal/>
    </border>
    <border>
      <left/>
      <right style="thin">
        <color indexed="64"/>
      </right>
      <top style="medium">
        <color indexed="64"/>
      </top>
      <bottom/>
      <diagonal/>
    </border>
    <border>
      <left/>
      <right style="thin">
        <color auto="1"/>
      </right>
      <top style="medium">
        <color indexed="64"/>
      </top>
      <bottom style="thin">
        <color auto="1"/>
      </bottom>
      <diagonal/>
    </border>
    <border>
      <left/>
      <right style="thin">
        <color indexed="64"/>
      </right>
      <top/>
      <bottom style="medium">
        <color indexed="64"/>
      </bottom>
      <diagonal/>
    </border>
    <border>
      <left style="thin">
        <color indexed="64"/>
      </left>
      <right/>
      <top style="hair">
        <color indexed="64"/>
      </top>
      <bottom/>
      <diagonal/>
    </border>
    <border>
      <left/>
      <right/>
      <top style="hair">
        <color indexed="64"/>
      </top>
      <bottom/>
      <diagonal/>
    </border>
    <border>
      <left/>
      <right style="thin">
        <color indexed="64"/>
      </right>
      <top style="hair">
        <color indexed="64"/>
      </top>
      <bottom/>
      <diagonal/>
    </border>
  </borders>
  <cellStyleXfs count="18">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6"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36" fillId="0" borderId="0" applyNumberFormat="0" applyFill="0" applyBorder="0" applyAlignment="0" applyProtection="0"/>
    <xf numFmtId="0" fontId="2" fillId="0" borderId="0"/>
    <xf numFmtId="9" fontId="2" fillId="0" borderId="0" applyFont="0" applyFill="0" applyBorder="0" applyAlignment="0" applyProtection="0"/>
    <xf numFmtId="0" fontId="2" fillId="0" borderId="0"/>
  </cellStyleXfs>
  <cellXfs count="1162">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0" fontId="5" fillId="0" borderId="1" xfId="1" applyNumberFormat="1" applyFont="1" applyBorder="1" applyAlignment="1">
      <alignment horizontal="center" vertical="center" wrapText="1"/>
    </xf>
    <xf numFmtId="0" fontId="5" fillId="0" borderId="1" xfId="0"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7"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38" fontId="8" fillId="3" borderId="1" xfId="2" applyNumberFormat="1" applyFont="1" applyFill="1" applyBorder="1" applyAlignment="1">
      <alignment vertical="center" wrapText="1"/>
    </xf>
    <xf numFmtId="38" fontId="8" fillId="3" borderId="3" xfId="2" applyNumberFormat="1" applyFont="1" applyFill="1" applyBorder="1" applyAlignment="1">
      <alignment horizontal="center" vertical="center" wrapText="1"/>
    </xf>
    <xf numFmtId="169" fontId="7" fillId="0" borderId="1" xfId="5" applyNumberFormat="1" applyFont="1" applyBorder="1" applyAlignment="1">
      <alignment horizontal="center"/>
    </xf>
    <xf numFmtId="49" fontId="7" fillId="0" borderId="6" xfId="5" applyNumberFormat="1" applyFont="1" applyBorder="1" applyAlignment="1">
      <alignment horizontal="center"/>
    </xf>
    <xf numFmtId="169" fontId="7" fillId="0" borderId="2" xfId="5" applyNumberFormat="1" applyFont="1" applyBorder="1" applyAlignment="1">
      <alignment horizontal="center"/>
    </xf>
    <xf numFmtId="169" fontId="7" fillId="0" borderId="2" xfId="2" applyNumberFormat="1" applyFont="1" applyBorder="1" applyAlignment="1">
      <alignment horizontal="center" vertical="center" wrapText="1"/>
    </xf>
    <xf numFmtId="49" fontId="7" fillId="0" borderId="6" xfId="2" applyNumberFormat="1" applyFont="1" applyBorder="1" applyAlignment="1">
      <alignment horizontal="center" vertical="center" wrapText="1"/>
    </xf>
    <xf numFmtId="169" fontId="7" fillId="0" borderId="6" xfId="2" applyNumberFormat="1" applyFont="1" applyBorder="1" applyAlignment="1">
      <alignment horizontal="center" vertical="center" wrapText="1"/>
    </xf>
    <xf numFmtId="38" fontId="7" fillId="15" borderId="1" xfId="2" applyNumberFormat="1" applyFont="1" applyFill="1" applyBorder="1" applyAlignment="1">
      <alignment horizontal="center" vertical="center" wrapText="1"/>
    </xf>
    <xf numFmtId="169" fontId="7" fillId="15" borderId="1" xfId="5" applyNumberFormat="1" applyFont="1" applyFill="1" applyBorder="1" applyAlignment="1">
      <alignment horizontal="center"/>
    </xf>
    <xf numFmtId="49" fontId="7" fillId="15" borderId="6" xfId="5" applyNumberFormat="1" applyFont="1" applyFill="1" applyBorder="1" applyAlignment="1">
      <alignment horizontal="center"/>
    </xf>
    <xf numFmtId="49" fontId="7" fillId="0" borderId="3" xfId="5" applyNumberFormat="1" applyFont="1" applyBorder="1" applyAlignment="1">
      <alignment horizontal="center" vertical="center" wrapText="1"/>
    </xf>
    <xf numFmtId="49" fontId="7" fillId="0" borderId="3" xfId="5" applyNumberFormat="1" applyFont="1" applyBorder="1" applyAlignment="1">
      <alignment horizontal="center"/>
    </xf>
    <xf numFmtId="169" fontId="7" fillId="0" borderId="2" xfId="5" applyNumberFormat="1" applyFont="1" applyBorder="1" applyAlignment="1">
      <alignment vertical="center" wrapText="1"/>
    </xf>
    <xf numFmtId="15" fontId="7" fillId="0" borderId="3" xfId="2" applyNumberFormat="1" applyFont="1" applyBorder="1" applyAlignment="1">
      <alignment horizontal="center" vertical="center" wrapText="1"/>
    </xf>
    <xf numFmtId="15" fontId="5" fillId="0" borderId="3" xfId="0" applyNumberFormat="1" applyFont="1" applyBorder="1" applyAlignment="1">
      <alignment horizontal="center" vertical="center" wrapText="1"/>
    </xf>
    <xf numFmtId="169" fontId="7" fillId="0" borderId="3" xfId="5" applyNumberFormat="1" applyFont="1" applyBorder="1" applyAlignment="1">
      <alignment vertical="center" wrapText="1"/>
    </xf>
    <xf numFmtId="169" fontId="8" fillId="0" borderId="1" xfId="5" applyNumberFormat="1" applyFont="1" applyBorder="1" applyAlignment="1">
      <alignment horizontal="center" vertical="center" wrapText="1"/>
    </xf>
    <xf numFmtId="0" fontId="7" fillId="0" borderId="3" xfId="2" applyFont="1" applyBorder="1" applyAlignment="1">
      <alignment vertical="center" wrapText="1"/>
    </xf>
    <xf numFmtId="0" fontId="7" fillId="0" borderId="4" xfId="2" applyFont="1" applyBorder="1" applyAlignment="1">
      <alignment vertical="center" wrapText="1"/>
    </xf>
    <xf numFmtId="169" fontId="5" fillId="0" borderId="2" xfId="0" applyNumberFormat="1" applyFont="1" applyBorder="1" applyAlignment="1">
      <alignment horizontal="center" vertical="center" wrapText="1"/>
    </xf>
    <xf numFmtId="169" fontId="5" fillId="0" borderId="4" xfId="0" applyNumberFormat="1" applyFont="1" applyBorder="1" applyAlignment="1">
      <alignment horizontal="center" vertical="center" wrapText="1"/>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19" fillId="0" borderId="0" xfId="0" applyFont="1" applyAlignment="1">
      <alignment horizontal="left"/>
    </xf>
    <xf numFmtId="0" fontId="19" fillId="0" borderId="0" xfId="0" applyFont="1"/>
    <xf numFmtId="1" fontId="19" fillId="17" borderId="18" xfId="0" applyNumberFormat="1" applyFont="1" applyFill="1" applyBorder="1" applyAlignment="1">
      <alignment vertical="center"/>
    </xf>
    <xf numFmtId="1" fontId="19" fillId="17" borderId="1" xfId="0" applyNumberFormat="1" applyFont="1" applyFill="1" applyBorder="1" applyAlignment="1">
      <alignment vertical="center"/>
    </xf>
    <xf numFmtId="1" fontId="19" fillId="0" borderId="1" xfId="0" applyNumberFormat="1" applyFont="1" applyBorder="1" applyAlignment="1">
      <alignment vertical="center"/>
    </xf>
    <xf numFmtId="1" fontId="19" fillId="0" borderId="28" xfId="0" applyNumberFormat="1" applyFont="1" applyBorder="1" applyAlignment="1">
      <alignment vertical="center"/>
    </xf>
    <xf numFmtId="1" fontId="19" fillId="0" borderId="11" xfId="0" applyNumberFormat="1" applyFont="1" applyBorder="1" applyAlignment="1">
      <alignment vertical="center"/>
    </xf>
    <xf numFmtId="170" fontId="18" fillId="16" borderId="1" xfId="11" applyNumberFormat="1" applyFont="1" applyFill="1" applyBorder="1" applyAlignment="1">
      <alignment horizontal="right" wrapText="1"/>
    </xf>
    <xf numFmtId="164" fontId="7" fillId="0" borderId="3" xfId="11" applyFont="1" applyBorder="1" applyAlignment="1">
      <alignment vertical="center" wrapText="1"/>
    </xf>
    <xf numFmtId="164" fontId="7" fillId="0" borderId="4" xfId="11" applyFont="1" applyBorder="1" applyAlignment="1">
      <alignment vertical="center"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69"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1" xfId="0" applyFont="1" applyFill="1" applyBorder="1" applyAlignment="1">
      <alignment horizontal="center" vertical="center" wrapText="1"/>
    </xf>
    <xf numFmtId="0" fontId="4" fillId="0" borderId="0" xfId="0" applyFont="1" applyAlignment="1">
      <alignment vertical="top" wrapText="1"/>
    </xf>
    <xf numFmtId="0" fontId="4" fillId="0" borderId="1" xfId="0" applyFont="1" applyBorder="1" applyAlignment="1">
      <alignment wrapText="1"/>
    </xf>
    <xf numFmtId="164" fontId="4" fillId="0" borderId="0" xfId="11" applyFont="1" applyAlignment="1">
      <alignment wrapText="1"/>
    </xf>
    <xf numFmtId="178" fontId="4" fillId="0" borderId="0" xfId="0" applyNumberFormat="1" applyFont="1" applyAlignment="1">
      <alignment wrapText="1"/>
    </xf>
    <xf numFmtId="38" fontId="7" fillId="0" borderId="1" xfId="2" applyNumberFormat="1" applyFont="1" applyBorder="1" applyAlignment="1">
      <alignment horizontal="center" vertical="center" wrapText="1"/>
    </xf>
    <xf numFmtId="38" fontId="8" fillId="0" borderId="1" xfId="2" applyNumberFormat="1" applyFont="1" applyBorder="1" applyAlignment="1">
      <alignment horizontal="center" vertical="center" wrapText="1"/>
    </xf>
    <xf numFmtId="38" fontId="7" fillId="0" borderId="3" xfId="2" applyNumberFormat="1" applyFont="1" applyBorder="1" applyAlignment="1">
      <alignment horizontal="center" vertical="center" wrapText="1"/>
    </xf>
    <xf numFmtId="38" fontId="7" fillId="0" borderId="0" xfId="2" applyNumberFormat="1" applyFont="1" applyAlignment="1">
      <alignment horizontal="center" vertical="center" wrapText="1"/>
    </xf>
    <xf numFmtId="169" fontId="5" fillId="0" borderId="0" xfId="0" applyNumberFormat="1" applyFont="1" applyAlignment="1">
      <alignment horizontal="center" vertical="center" wrapText="1"/>
    </xf>
    <xf numFmtId="0" fontId="5" fillId="0" borderId="0" xfId="0" applyFont="1" applyAlignment="1">
      <alignment horizontal="center" vertical="center" wrapText="1"/>
    </xf>
    <xf numFmtId="171" fontId="18" fillId="16" borderId="0" xfId="0" applyNumberFormat="1" applyFont="1" applyFill="1" applyAlignment="1">
      <alignment horizontal="right" wrapText="1"/>
    </xf>
    <xf numFmtId="49" fontId="7" fillId="0" borderId="0" xfId="5" applyNumberFormat="1" applyFont="1" applyAlignment="1">
      <alignment horizontal="center"/>
    </xf>
    <xf numFmtId="0" fontId="20" fillId="0" borderId="0" xfId="0" applyFont="1"/>
    <xf numFmtId="38" fontId="7" fillId="0" borderId="1" xfId="2" applyNumberFormat="1" applyFont="1" applyBorder="1" applyAlignment="1">
      <alignment horizont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0" fontId="0" fillId="0" borderId="0" xfId="0"/>
    <xf numFmtId="0" fontId="5" fillId="0" borderId="0" xfId="0" applyFont="1" applyAlignment="1">
      <alignment horizontal="left" vertical="center" wrapText="1"/>
    </xf>
    <xf numFmtId="0" fontId="7" fillId="0" borderId="11" xfId="0" applyFont="1" applyBorder="1" applyAlignment="1">
      <alignment horizontal="center" vertical="center" wrapText="1"/>
    </xf>
    <xf numFmtId="0" fontId="7" fillId="0" borderId="13" xfId="2" applyFont="1" applyBorder="1" applyAlignment="1">
      <alignment horizontal="center" vertical="center" wrapText="1"/>
    </xf>
    <xf numFmtId="169" fontId="7" fillId="0" borderId="2" xfId="5" applyNumberFormat="1" applyFont="1" applyBorder="1" applyAlignment="1">
      <alignment horizontal="center" vertical="center" wrapText="1"/>
    </xf>
    <xf numFmtId="169" fontId="7" fillId="0" borderId="3" xfId="5" applyNumberFormat="1" applyFont="1" applyBorder="1" applyAlignment="1">
      <alignment horizontal="center" vertical="center" wrapText="1"/>
    </xf>
    <xf numFmtId="169" fontId="7" fillId="15" borderId="2" xfId="5" applyNumberFormat="1" applyFont="1" applyFill="1" applyBorder="1" applyAlignment="1">
      <alignment horizontal="center"/>
    </xf>
    <xf numFmtId="171" fontId="18" fillId="16" borderId="1" xfId="0" applyNumberFormat="1" applyFont="1" applyFill="1" applyBorder="1" applyAlignment="1">
      <alignment horizontal="right" wrapText="1"/>
    </xf>
    <xf numFmtId="49" fontId="7" fillId="0" borderId="3" xfId="5" applyNumberFormat="1" applyFont="1" applyBorder="1" applyAlignment="1">
      <alignment horizontal="right" wrapText="1"/>
    </xf>
    <xf numFmtId="49" fontId="7" fillId="0" borderId="3" xfId="5" applyNumberFormat="1" applyFont="1" applyBorder="1" applyAlignment="1">
      <alignment horizontal="right"/>
    </xf>
    <xf numFmtId="169" fontId="5" fillId="0" borderId="2" xfId="0" applyNumberFormat="1" applyFont="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70" fontId="18" fillId="0" borderId="1" xfId="11" applyNumberFormat="1" applyFont="1" applyBorder="1" applyAlignment="1">
      <alignment horizontal="right" wrapText="1"/>
    </xf>
    <xf numFmtId="176" fontId="5" fillId="0" borderId="1" xfId="8" applyNumberFormat="1" applyFont="1" applyBorder="1"/>
    <xf numFmtId="49" fontId="7" fillId="0" borderId="3" xfId="5" applyNumberFormat="1" applyFont="1" applyBorder="1" applyAlignment="1">
      <alignment horizontal="right" vertical="center" wrapText="1"/>
    </xf>
    <xf numFmtId="177" fontId="7" fillId="0" borderId="3" xfId="5" applyNumberFormat="1" applyFont="1" applyBorder="1" applyAlignment="1">
      <alignment horizontal="right"/>
    </xf>
    <xf numFmtId="176" fontId="7" fillId="0" borderId="3" xfId="5" applyNumberFormat="1" applyFont="1" applyBorder="1" applyAlignment="1">
      <alignment vertical="center" wrapText="1"/>
    </xf>
    <xf numFmtId="176" fontId="7" fillId="0" borderId="3" xfId="5" applyNumberFormat="1" applyFont="1" applyBorder="1" applyAlignment="1">
      <alignment wrapText="1"/>
    </xf>
    <xf numFmtId="170" fontId="18"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17" fontId="23" fillId="0" borderId="11" xfId="12" applyNumberFormat="1" applyFont="1" applyBorder="1" applyAlignment="1">
      <alignment horizontal="center" vertical="center"/>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0" fontId="0" fillId="0" borderId="0" xfId="0"/>
    <xf numFmtId="0" fontId="2" fillId="0" borderId="0" xfId="12"/>
    <xf numFmtId="17" fontId="23" fillId="0" borderId="1" xfId="12" applyNumberFormat="1" applyFont="1" applyBorder="1" applyAlignment="1">
      <alignment horizontal="center" vertical="center"/>
    </xf>
    <xf numFmtId="169" fontId="5" fillId="0" borderId="2" xfId="0" applyNumberFormat="1" applyFont="1" applyBorder="1" applyAlignment="1">
      <alignment horizontal="right" vertical="center" wrapText="1"/>
    </xf>
    <xf numFmtId="38" fontId="8" fillId="3" borderId="11" xfId="0" applyNumberFormat="1" applyFont="1" applyFill="1" applyBorder="1" applyAlignment="1">
      <alignment horizontal="center" vertical="center" wrapText="1"/>
    </xf>
    <xf numFmtId="169" fontId="2" fillId="0" borderId="0" xfId="0" applyNumberFormat="1" applyFont="1" applyAlignment="1">
      <alignment horizontal="right" wrapText="1"/>
    </xf>
    <xf numFmtId="0" fontId="2" fillId="0" borderId="0" xfId="0" applyFont="1" applyAlignment="1">
      <alignment horizontal="center" vertical="center" wrapText="1"/>
    </xf>
    <xf numFmtId="1" fontId="12" fillId="0" borderId="28" xfId="0" applyNumberFormat="1" applyFont="1" applyBorder="1" applyAlignment="1">
      <alignment horizontal="center" vertical="center" wrapText="1"/>
    </xf>
    <xf numFmtId="0" fontId="12" fillId="0" borderId="28" xfId="0" applyFont="1" applyBorder="1" applyAlignment="1">
      <alignment horizontal="center" vertical="center" wrapText="1"/>
    </xf>
    <xf numFmtId="9" fontId="19" fillId="17" borderId="4" xfId="1" applyFont="1" applyFill="1" applyBorder="1" applyAlignment="1">
      <alignment horizontal="center" vertical="center" wrapText="1"/>
    </xf>
    <xf numFmtId="1" fontId="12" fillId="17" borderId="1" xfId="0" applyNumberFormat="1" applyFont="1" applyFill="1" applyBorder="1" applyAlignment="1">
      <alignment vertical="center"/>
    </xf>
    <xf numFmtId="9" fontId="19" fillId="0" borderId="4" xfId="1" applyFont="1" applyBorder="1" applyAlignment="1">
      <alignment horizontal="center" vertical="center" wrapText="1"/>
    </xf>
    <xf numFmtId="1" fontId="12" fillId="0" borderId="1" xfId="0" applyNumberFormat="1" applyFont="1" applyBorder="1" applyAlignment="1">
      <alignment vertical="center"/>
    </xf>
    <xf numFmtId="9" fontId="19" fillId="0" borderId="4" xfId="1" applyFont="1" applyBorder="1" applyAlignment="1">
      <alignment horizontal="center"/>
    </xf>
    <xf numFmtId="174" fontId="11" fillId="0" borderId="1" xfId="0" applyNumberFormat="1" applyFont="1" applyBorder="1" applyAlignment="1">
      <alignment vertical="center"/>
    </xf>
    <xf numFmtId="9" fontId="19" fillId="0" borderId="7" xfId="1" applyFont="1" applyBorder="1" applyAlignment="1">
      <alignment horizontal="center"/>
    </xf>
    <xf numFmtId="9" fontId="19" fillId="0" borderId="37" xfId="1" applyFont="1" applyBorder="1" applyAlignment="1">
      <alignment horizontal="center"/>
    </xf>
    <xf numFmtId="170" fontId="18" fillId="0" borderId="1" xfId="11" applyNumberFormat="1" applyFont="1" applyFill="1" applyBorder="1" applyAlignment="1">
      <alignment horizontal="right" vertical="center" wrapText="1"/>
    </xf>
    <xf numFmtId="49" fontId="7" fillId="0" borderId="1" xfId="5" applyNumberFormat="1" applyFont="1" applyFill="1" applyBorder="1" applyAlignment="1">
      <alignment horizontal="right" vertical="center" wrapText="1"/>
    </xf>
    <xf numFmtId="0" fontId="8" fillId="0" borderId="1" xfId="0"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2" fontId="6" fillId="0" borderId="1" xfId="1" applyNumberFormat="1" applyFont="1" applyBorder="1" applyAlignment="1">
      <alignment horizontal="center" vertical="center"/>
    </xf>
    <xf numFmtId="15" fontId="6" fillId="0" borderId="1" xfId="0" applyNumberFormat="1" applyFont="1" applyBorder="1" applyAlignment="1">
      <alignment horizontal="center" vertical="center"/>
    </xf>
    <xf numFmtId="1" fontId="6" fillId="0" borderId="1" xfId="0" applyNumberFormat="1" applyFont="1" applyBorder="1" applyAlignment="1">
      <alignment horizontal="center" vertical="center"/>
    </xf>
    <xf numFmtId="9" fontId="7" fillId="0" borderId="1" xfId="1" applyNumberFormat="1" applyFont="1" applyBorder="1" applyAlignment="1">
      <alignment horizontal="center" vertical="center" wrapText="1"/>
    </xf>
    <xf numFmtId="9" fontId="7" fillId="0" borderId="1" xfId="1" applyNumberFormat="1" applyFont="1" applyBorder="1" applyAlignment="1">
      <alignment horizontal="center" vertical="center"/>
    </xf>
    <xf numFmtId="14" fontId="33" fillId="0" borderId="1" xfId="12" applyNumberFormat="1" applyFont="1" applyBorder="1" applyAlignment="1">
      <alignment horizontal="center" vertical="center"/>
    </xf>
    <xf numFmtId="0" fontId="13" fillId="12" borderId="13" xfId="0" applyFont="1" applyFill="1" applyBorder="1" applyAlignment="1">
      <alignment horizontal="center" vertical="center" textRotation="90" wrapText="1"/>
    </xf>
    <xf numFmtId="0" fontId="23" fillId="0" borderId="1" xfId="12" applyFont="1" applyBorder="1" applyAlignment="1">
      <alignment horizontal="center" vertical="center"/>
    </xf>
    <xf numFmtId="0" fontId="23" fillId="0" borderId="11" xfId="12" applyFont="1" applyBorder="1" applyAlignment="1">
      <alignment horizontal="center" vertical="center"/>
    </xf>
    <xf numFmtId="0" fontId="3" fillId="20" borderId="0" xfId="12" applyFont="1" applyFill="1" applyAlignment="1">
      <alignment horizontal="center" vertical="center" wrapText="1"/>
    </xf>
    <xf numFmtId="0" fontId="23" fillId="0" borderId="4" xfId="12" applyFont="1" applyBorder="1" applyAlignment="1">
      <alignment horizontal="center" vertical="center"/>
    </xf>
    <xf numFmtId="0" fontId="43" fillId="0" borderId="1" xfId="15" applyFont="1" applyBorder="1" applyAlignment="1">
      <alignment horizontal="center" vertical="center" wrapText="1"/>
    </xf>
    <xf numFmtId="0" fontId="45" fillId="0" borderId="1" xfId="15" applyFont="1" applyBorder="1" applyAlignment="1">
      <alignment horizontal="center" vertical="center"/>
    </xf>
    <xf numFmtId="0" fontId="45" fillId="0" borderId="27" xfId="15" applyFont="1" applyBorder="1" applyAlignment="1">
      <alignment horizontal="center" vertical="center"/>
    </xf>
    <xf numFmtId="17" fontId="43" fillId="0" borderId="1" xfId="15" applyNumberFormat="1" applyFont="1" applyBorder="1" applyAlignment="1">
      <alignment horizontal="center"/>
    </xf>
    <xf numFmtId="0" fontId="45" fillId="0" borderId="1" xfId="15" applyFont="1" applyBorder="1" applyAlignment="1">
      <alignment horizontal="center"/>
    </xf>
    <xf numFmtId="0" fontId="45" fillId="0" borderId="27" xfId="15" applyFont="1" applyBorder="1" applyAlignment="1">
      <alignment horizontal="center"/>
    </xf>
    <xf numFmtId="0" fontId="46" fillId="0" borderId="22" xfId="15" applyFont="1" applyBorder="1"/>
    <xf numFmtId="0" fontId="46" fillId="0" borderId="0" xfId="15" applyFont="1" applyAlignment="1">
      <alignment vertical="center"/>
    </xf>
    <xf numFmtId="9" fontId="47" fillId="17" borderId="1" xfId="16" applyFont="1" applyFill="1" applyBorder="1" applyAlignment="1">
      <alignment horizontal="center" vertical="center" wrapText="1"/>
    </xf>
    <xf numFmtId="1" fontId="12" fillId="17" borderId="18" xfId="0" applyNumberFormat="1" applyFont="1" applyFill="1" applyBorder="1" applyAlignment="1">
      <alignment vertical="center"/>
    </xf>
    <xf numFmtId="9" fontId="47" fillId="0" borderId="1" xfId="16" applyFont="1" applyBorder="1" applyAlignment="1">
      <alignment horizontal="center" vertical="center" wrapText="1"/>
    </xf>
    <xf numFmtId="9" fontId="47" fillId="0" borderId="1" xfId="16" applyFont="1" applyBorder="1" applyAlignment="1">
      <alignment horizontal="center"/>
    </xf>
    <xf numFmtId="1" fontId="12" fillId="17" borderId="12" xfId="0" applyNumberFormat="1" applyFont="1" applyFill="1" applyBorder="1" applyAlignment="1">
      <alignment vertical="center"/>
    </xf>
    <xf numFmtId="9" fontId="47" fillId="0" borderId="28" xfId="16" applyFont="1" applyBorder="1" applyAlignment="1">
      <alignment horizontal="center"/>
    </xf>
    <xf numFmtId="14" fontId="35" fillId="18" borderId="11" xfId="7" applyNumberFormat="1" applyFont="1" applyFill="1" applyBorder="1" applyAlignment="1">
      <alignment horizontal="center" vertical="center"/>
    </xf>
    <xf numFmtId="0" fontId="5" fillId="0" borderId="24" xfId="0" applyFont="1" applyBorder="1"/>
    <xf numFmtId="0" fontId="0" fillId="0" borderId="0" xfId="12" applyFont="1"/>
    <xf numFmtId="0" fontId="13" fillId="12" borderId="13" xfId="0" applyFont="1" applyFill="1" applyBorder="1" applyAlignment="1">
      <alignment horizontal="center" vertical="center" textRotation="90" wrapText="1"/>
    </xf>
    <xf numFmtId="0" fontId="43" fillId="0" borderId="0" xfId="15" applyFont="1" applyAlignment="1">
      <alignment horizontal="center" vertical="center"/>
    </xf>
    <xf numFmtId="0" fontId="45" fillId="0" borderId="0" xfId="15" applyFont="1" applyAlignment="1">
      <alignment horizontal="center" vertical="center"/>
    </xf>
    <xf numFmtId="0" fontId="45" fillId="0" borderId="0" xfId="15" applyFont="1" applyAlignment="1">
      <alignment horizontal="center"/>
    </xf>
    <xf numFmtId="0" fontId="46" fillId="0" borderId="0" xfId="15" applyFont="1" applyAlignment="1">
      <alignment horizontal="center" vertical="center"/>
    </xf>
    <xf numFmtId="0" fontId="7" fillId="6" borderId="8" xfId="0" applyFont="1" applyFill="1" applyBorder="1" applyAlignment="1">
      <alignment horizontal="center" vertical="center" wrapText="1"/>
    </xf>
    <xf numFmtId="0" fontId="7" fillId="6" borderId="9" xfId="0" applyFont="1" applyFill="1" applyBorder="1" applyAlignment="1">
      <alignment horizontal="center" vertical="center" wrapText="1"/>
    </xf>
    <xf numFmtId="38" fontId="7" fillId="6" borderId="9" xfId="0" applyNumberFormat="1" applyFont="1" applyFill="1" applyBorder="1" applyAlignment="1">
      <alignment horizontal="left" vertical="center" wrapText="1"/>
    </xf>
    <xf numFmtId="38" fontId="7" fillId="6" borderId="9" xfId="0" applyNumberFormat="1" applyFont="1" applyFill="1" applyBorder="1" applyAlignment="1">
      <alignment horizontal="center" vertical="center" wrapText="1"/>
    </xf>
    <xf numFmtId="14" fontId="7" fillId="6" borderId="9" xfId="0" applyNumberFormat="1" applyFont="1" applyFill="1" applyBorder="1" applyAlignment="1">
      <alignment horizontal="center" vertical="center" wrapText="1"/>
    </xf>
    <xf numFmtId="14" fontId="7" fillId="6" borderId="10" xfId="0" applyNumberFormat="1" applyFont="1" applyFill="1" applyBorder="1" applyAlignment="1">
      <alignment horizontal="center" vertical="center" wrapText="1"/>
    </xf>
    <xf numFmtId="17" fontId="23" fillId="0" borderId="7" xfId="12" applyNumberFormat="1" applyFont="1" applyBorder="1" applyAlignment="1">
      <alignment horizontal="center" vertical="center"/>
    </xf>
    <xf numFmtId="0" fontId="13" fillId="12" borderId="13" xfId="0" applyFont="1" applyFill="1" applyBorder="1" applyAlignment="1">
      <alignment horizontal="center" vertical="center" textRotation="90" wrapText="1"/>
    </xf>
    <xf numFmtId="0" fontId="27" fillId="0" borderId="0" xfId="0" applyFont="1" applyAlignment="1">
      <alignment horizontal="left" vertical="top" wrapText="1"/>
    </xf>
    <xf numFmtId="0" fontId="1" fillId="0" borderId="14" xfId="0" applyFont="1" applyBorder="1" applyAlignment="1">
      <alignment horizontal="center" vertical="center" wrapText="1"/>
    </xf>
    <xf numFmtId="0" fontId="1" fillId="0" borderId="0" xfId="0" applyFont="1" applyBorder="1" applyAlignment="1">
      <alignment horizontal="center" vertical="center" wrapText="1"/>
    </xf>
    <xf numFmtId="0" fontId="12" fillId="0" borderId="29" xfId="0" applyFont="1" applyBorder="1" applyAlignment="1">
      <alignment horizontal="center" vertical="center"/>
    </xf>
    <xf numFmtId="0" fontId="13" fillId="12" borderId="13" xfId="0" applyFont="1" applyFill="1" applyBorder="1" applyAlignment="1">
      <alignment horizontal="center" vertical="center" textRotation="90" wrapText="1"/>
    </xf>
    <xf numFmtId="0" fontId="2" fillId="7" borderId="0" xfId="12" applyFill="1"/>
    <xf numFmtId="0" fontId="27" fillId="0" borderId="0" xfId="0" applyFont="1" applyAlignment="1">
      <alignment horizontal="left" vertical="top" wrapText="1"/>
    </xf>
    <xf numFmtId="0" fontId="1" fillId="0" borderId="14" xfId="0" applyFont="1" applyBorder="1" applyAlignment="1">
      <alignment horizontal="center" vertical="center" wrapText="1"/>
    </xf>
    <xf numFmtId="0" fontId="12" fillId="0" borderId="0" xfId="0" applyFont="1" applyAlignment="1">
      <alignment horizontal="center" vertical="center"/>
    </xf>
    <xf numFmtId="0" fontId="13" fillId="12" borderId="13" xfId="0" applyFont="1" applyFill="1" applyBorder="1" applyAlignment="1">
      <alignment horizontal="center" vertical="center" textRotation="90" wrapText="1"/>
    </xf>
    <xf numFmtId="0" fontId="23" fillId="0" borderId="1" xfId="12" applyFont="1" applyBorder="1" applyAlignment="1">
      <alignment horizontal="center" vertical="center"/>
    </xf>
    <xf numFmtId="17" fontId="23" fillId="0" borderId="1" xfId="12" applyNumberFormat="1" applyFont="1" applyBorder="1" applyAlignment="1">
      <alignment horizontal="center" vertical="center"/>
    </xf>
    <xf numFmtId="14" fontId="33" fillId="18" borderId="1" xfId="12" applyNumberFormat="1" applyFont="1" applyFill="1" applyBorder="1" applyAlignment="1">
      <alignment horizontal="center" vertical="center"/>
    </xf>
    <xf numFmtId="38" fontId="7" fillId="6" borderId="1" xfId="0" applyNumberFormat="1" applyFont="1" applyFill="1" applyBorder="1" applyAlignment="1">
      <alignment horizontal="center" vertical="center" wrapText="1"/>
    </xf>
    <xf numFmtId="0" fontId="19" fillId="0" borderId="0" xfId="0" applyFont="1" applyAlignment="1">
      <alignment horizontal="left" vertical="top"/>
    </xf>
    <xf numFmtId="0" fontId="23" fillId="0" borderId="1" xfId="12" applyFont="1" applyBorder="1" applyAlignment="1">
      <alignment horizontal="center" vertical="center"/>
    </xf>
    <xf numFmtId="17" fontId="23" fillId="0" borderId="1" xfId="12" applyNumberFormat="1" applyFont="1" applyBorder="1" applyAlignment="1">
      <alignment horizontal="center" vertical="center"/>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0" fontId="8" fillId="0" borderId="3" xfId="0" applyFont="1" applyBorder="1" applyAlignment="1">
      <alignment horizontal="center"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8" fillId="0" borderId="1" xfId="2" applyFont="1" applyBorder="1" applyAlignment="1">
      <alignment horizontal="center" vertical="center" wrapText="1"/>
    </xf>
    <xf numFmtId="0" fontId="8" fillId="0" borderId="1" xfId="2" applyFont="1" applyBorder="1" applyAlignment="1">
      <alignment horizontal="center" vertical="center"/>
    </xf>
    <xf numFmtId="0" fontId="5" fillId="0" borderId="1" xfId="0" applyFont="1" applyBorder="1" applyAlignment="1">
      <alignment horizontal="center" vertical="center" wrapText="1"/>
    </xf>
    <xf numFmtId="0" fontId="7" fillId="0" borderId="1" xfId="2" applyFont="1" applyBorder="1" applyAlignment="1">
      <alignment horizontal="center" vertical="center" wrapText="1"/>
    </xf>
    <xf numFmtId="0" fontId="2" fillId="0" borderId="1" xfId="0" applyFont="1" applyBorder="1" applyAlignment="1">
      <alignment horizontal="center" vertical="center" wrapText="1"/>
    </xf>
    <xf numFmtId="169" fontId="2" fillId="0" borderId="1" xfId="0" applyNumberFormat="1" applyFont="1" applyBorder="1" applyAlignment="1">
      <alignment horizontal="right" vertical="center" wrapText="1"/>
    </xf>
    <xf numFmtId="169" fontId="7" fillId="0" borderId="1" xfId="5" applyNumberFormat="1" applyFont="1" applyBorder="1" applyAlignment="1">
      <alignment horizontal="right" vertical="center" wrapText="1"/>
    </xf>
    <xf numFmtId="38" fontId="8" fillId="3" borderId="1" xfId="2" applyNumberFormat="1" applyFont="1" applyFill="1" applyBorder="1" applyAlignment="1">
      <alignment horizontal="center" vertical="center" wrapText="1"/>
    </xf>
    <xf numFmtId="169" fontId="7" fillId="0" borderId="2" xfId="5" applyNumberFormat="1" applyFont="1" applyBorder="1" applyAlignment="1">
      <alignment horizontal="right" wrapText="1"/>
    </xf>
    <xf numFmtId="169" fontId="2" fillId="0" borderId="1" xfId="0" applyNumberFormat="1" applyFont="1" applyBorder="1" applyAlignment="1">
      <alignment horizontal="center" vertical="center" wrapText="1"/>
    </xf>
    <xf numFmtId="0" fontId="0" fillId="0" borderId="1" xfId="0" applyBorder="1" applyAlignment="1">
      <alignment horizontal="center" vertical="center" wrapText="1"/>
    </xf>
    <xf numFmtId="169" fontId="5" fillId="0" borderId="1" xfId="0" applyNumberFormat="1" applyFont="1" applyBorder="1" applyAlignment="1">
      <alignment horizontal="right" wrapText="1"/>
    </xf>
    <xf numFmtId="169" fontId="7" fillId="0" borderId="1" xfId="5" applyNumberFormat="1" applyFont="1" applyBorder="1" applyAlignment="1">
      <alignment horizontal="center" vertical="center"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169" fontId="5" fillId="0" borderId="1" xfId="0" applyNumberFormat="1" applyFont="1" applyBorder="1" applyAlignment="1">
      <alignment horizontal="center" vertical="center" wrapText="1"/>
    </xf>
    <xf numFmtId="169" fontId="2" fillId="0" borderId="2" xfId="0" applyNumberFormat="1" applyFont="1" applyBorder="1" applyAlignment="1">
      <alignment horizontal="right" wrapText="1"/>
    </xf>
    <xf numFmtId="164" fontId="7" fillId="0" borderId="4" xfId="11" applyFont="1" applyBorder="1" applyAlignment="1">
      <alignment horizontal="right" wrapText="1"/>
    </xf>
    <xf numFmtId="169" fontId="7" fillId="0" borderId="2" xfId="5" applyNumberFormat="1" applyFont="1" applyBorder="1" applyAlignment="1">
      <alignment horizontal="right" vertical="center" wrapText="1"/>
    </xf>
    <xf numFmtId="169" fontId="7" fillId="0" borderId="1" xfId="2" applyNumberFormat="1" applyFont="1" applyBorder="1" applyAlignment="1">
      <alignment horizontal="center" vertical="center" wrapText="1"/>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0" fontId="7" fillId="0" borderId="2" xfId="0" applyFont="1" applyBorder="1" applyAlignment="1">
      <alignment horizontal="justify" vertical="center" wrapText="1"/>
    </xf>
    <xf numFmtId="0" fontId="7" fillId="0" borderId="3" xfId="0" applyFont="1" applyBorder="1" applyAlignment="1">
      <alignment horizontal="justify" vertical="center" wrapText="1"/>
    </xf>
    <xf numFmtId="0" fontId="7" fillId="0" borderId="67" xfId="0" applyFont="1" applyBorder="1" applyAlignment="1">
      <alignment horizontal="center" vertical="center" wrapText="1"/>
    </xf>
    <xf numFmtId="0" fontId="7" fillId="0" borderId="69" xfId="0" applyFont="1" applyBorder="1" applyAlignment="1">
      <alignment horizontal="center" vertical="center" wrapText="1"/>
    </xf>
    <xf numFmtId="14" fontId="7" fillId="0" borderId="67" xfId="0" applyNumberFormat="1" applyFont="1" applyBorder="1" applyAlignment="1">
      <alignment horizontal="center" vertical="center" wrapText="1"/>
    </xf>
    <xf numFmtId="14" fontId="7" fillId="0" borderId="69" xfId="0" applyNumberFormat="1" applyFont="1" applyBorder="1" applyAlignment="1">
      <alignment horizontal="center" vertical="center" wrapText="1"/>
    </xf>
    <xf numFmtId="0" fontId="7" fillId="0" borderId="68" xfId="0" applyFont="1" applyBorder="1" applyAlignment="1">
      <alignment horizontal="center" vertical="center" wrapText="1"/>
    </xf>
    <xf numFmtId="0" fontId="7" fillId="0" borderId="67" xfId="0" applyFont="1" applyBorder="1" applyAlignment="1">
      <alignment horizontal="left" vertical="center" wrapText="1"/>
    </xf>
    <xf numFmtId="0" fontId="7" fillId="0" borderId="68" xfId="0" applyFont="1" applyBorder="1" applyAlignment="1">
      <alignment horizontal="left" vertical="center" wrapText="1"/>
    </xf>
    <xf numFmtId="0" fontId="7" fillId="0" borderId="69" xfId="0" applyFont="1" applyBorder="1" applyAlignment="1">
      <alignment horizontal="left" vertical="center" wrapText="1"/>
    </xf>
    <xf numFmtId="0" fontId="7" fillId="0" borderId="1" xfId="0" applyFont="1" applyBorder="1" applyAlignment="1">
      <alignment horizontal="left" vertical="center" wrapText="1"/>
    </xf>
    <xf numFmtId="0" fontId="7" fillId="0" borderId="1" xfId="0" applyFont="1" applyBorder="1" applyAlignment="1">
      <alignment horizontal="center" vertical="center" wrapText="1"/>
    </xf>
    <xf numFmtId="14" fontId="7" fillId="0" borderId="1" xfId="0" applyNumberFormat="1" applyFont="1" applyBorder="1" applyAlignment="1">
      <alignment horizontal="center" vertical="center" wrapText="1"/>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0" fontId="6" fillId="0" borderId="1" xfId="0" applyFont="1" applyBorder="1" applyAlignment="1">
      <alignment horizontal="center" vertical="center" wrapText="1"/>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0" fontId="8" fillId="0" borderId="1" xfId="0" applyFont="1" applyBorder="1" applyAlignment="1">
      <alignment horizontal="center" vertical="center" wrapText="1"/>
    </xf>
    <xf numFmtId="2" fontId="7" fillId="0" borderId="2"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38" fontId="7" fillId="6" borderId="1" xfId="0" applyNumberFormat="1" applyFont="1" applyFill="1" applyBorder="1" applyAlignment="1">
      <alignment horizontal="left" vertical="center" wrapText="1"/>
    </xf>
    <xf numFmtId="38" fontId="5" fillId="6" borderId="1" xfId="0" applyNumberFormat="1" applyFont="1" applyFill="1" applyBorder="1" applyAlignment="1">
      <alignment horizontal="left" vertical="center" wrapText="1"/>
    </xf>
    <xf numFmtId="10" fontId="7" fillId="0" borderId="2"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0" fontId="7" fillId="0" borderId="1" xfId="2" applyFont="1" applyBorder="1" applyAlignment="1">
      <alignment horizontal="center" vertical="center" wrapText="1"/>
    </xf>
    <xf numFmtId="0" fontId="8" fillId="0" borderId="1" xfId="2" applyFont="1" applyBorder="1" applyAlignment="1">
      <alignment horizontal="center" vertical="center" wrapText="1"/>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15" fontId="7" fillId="0" borderId="1" xfId="0" applyNumberFormat="1" applyFont="1" applyBorder="1" applyAlignment="1">
      <alignment horizontal="center"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18" fillId="0" borderId="2" xfId="0" applyFont="1" applyBorder="1" applyAlignment="1">
      <alignment horizontal="center" vertical="center" wrapText="1"/>
    </xf>
    <xf numFmtId="0" fontId="18" fillId="0" borderId="4" xfId="0" applyFont="1" applyBorder="1" applyAlignment="1">
      <alignment horizontal="center" vertical="center" wrapText="1"/>
    </xf>
    <xf numFmtId="2" fontId="7" fillId="0" borderId="3" xfId="1" applyNumberFormat="1" applyFont="1" applyBorder="1" applyAlignment="1">
      <alignment horizontal="center" vertical="center" wrapText="1"/>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38" fontId="5" fillId="6" borderId="1" xfId="0" applyNumberFormat="1" applyFont="1" applyFill="1" applyBorder="1" applyAlignment="1">
      <alignment horizontal="justify" vertical="center" wrapText="1"/>
    </xf>
    <xf numFmtId="0" fontId="6" fillId="0" borderId="2" xfId="0" applyFont="1" applyBorder="1" applyAlignment="1">
      <alignment horizontal="center" vertical="center" wrapText="1"/>
    </xf>
    <xf numFmtId="0" fontId="6" fillId="0" borderId="3" xfId="0" applyFont="1" applyBorder="1" applyAlignment="1">
      <alignment horizontal="center" vertical="center" wrapText="1"/>
    </xf>
    <xf numFmtId="0" fontId="6" fillId="0" borderId="4" xfId="0" applyFont="1" applyBorder="1" applyAlignment="1">
      <alignment horizontal="center" vertical="center" wrapText="1"/>
    </xf>
    <xf numFmtId="0" fontId="7" fillId="0" borderId="2" xfId="2" applyFont="1" applyBorder="1" applyAlignment="1">
      <alignment horizontal="center" vertical="center"/>
    </xf>
    <xf numFmtId="0" fontId="7" fillId="0" borderId="4" xfId="2" applyFont="1" applyBorder="1" applyAlignment="1">
      <alignment horizontal="center" vertical="center"/>
    </xf>
    <xf numFmtId="0" fontId="7" fillId="0" borderId="3" xfId="2" applyFont="1" applyBorder="1" applyAlignment="1">
      <alignment horizontal="center" vertical="center"/>
    </xf>
    <xf numFmtId="0" fontId="7" fillId="0" borderId="27" xfId="0" applyFont="1" applyBorder="1" applyAlignment="1">
      <alignment horizontal="left" vertical="center" wrapText="1"/>
    </xf>
    <xf numFmtId="0" fontId="7" fillId="0" borderId="1" xfId="2" applyFont="1" applyBorder="1" applyAlignment="1">
      <alignment horizontal="left" vertical="center" wrapText="1"/>
    </xf>
    <xf numFmtId="9" fontId="6" fillId="0" borderId="1" xfId="1" applyFont="1" applyBorder="1" applyAlignment="1">
      <alignment horizontal="center" vertical="center" wrapText="1"/>
    </xf>
    <xf numFmtId="0" fontId="8" fillId="0" borderId="1" xfId="2" applyFont="1" applyBorder="1" applyAlignment="1">
      <alignment horizontal="center" vertical="center"/>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0" fontId="7" fillId="0" borderId="2" xfId="0"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167" fontId="7" fillId="0" borderId="2" xfId="1" applyNumberFormat="1" applyFont="1" applyBorder="1" applyAlignment="1">
      <alignment horizontal="center" vertical="center" wrapText="1"/>
    </xf>
    <xf numFmtId="167" fontId="7" fillId="0" borderId="4" xfId="1" applyNumberFormat="1" applyFont="1" applyBorder="1" applyAlignment="1">
      <alignment horizontal="center" vertical="center" wrapText="1"/>
    </xf>
    <xf numFmtId="10" fontId="8" fillId="0" borderId="2" xfId="1" applyNumberFormat="1" applyFont="1" applyBorder="1" applyAlignment="1">
      <alignment horizontal="center" vertical="center" wrapText="1"/>
    </xf>
    <xf numFmtId="10" fontId="8" fillId="0" borderId="3"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9" fontId="8" fillId="0" borderId="2" xfId="1" applyNumberFormat="1" applyFont="1" applyBorder="1" applyAlignment="1">
      <alignment horizontal="center" vertical="center" wrapText="1"/>
    </xf>
    <xf numFmtId="9" fontId="8" fillId="0" borderId="3" xfId="1" applyNumberFormat="1" applyFont="1" applyBorder="1" applyAlignment="1">
      <alignment horizontal="center" vertical="center" wrapText="1"/>
    </xf>
    <xf numFmtId="9" fontId="8" fillId="0" borderId="4" xfId="1" applyNumberFormat="1" applyFont="1" applyBorder="1" applyAlignment="1">
      <alignment horizontal="center"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0" fontId="8" fillId="0" borderId="2" xfId="2" applyFont="1" applyBorder="1" applyAlignment="1">
      <alignment horizontal="center" vertical="center"/>
    </xf>
    <xf numFmtId="0" fontId="8" fillId="0" borderId="4" xfId="2" applyFont="1" applyBorder="1" applyAlignment="1">
      <alignment horizontal="center" vertical="center"/>
    </xf>
    <xf numFmtId="2" fontId="8" fillId="4" borderId="1" xfId="0" applyNumberFormat="1" applyFont="1" applyFill="1" applyBorder="1" applyAlignment="1">
      <alignment horizontal="center" vertical="center" wrapText="1"/>
    </xf>
    <xf numFmtId="168" fontId="7" fillId="6" borderId="1" xfId="3" applyNumberFormat="1" applyFont="1" applyFill="1" applyBorder="1" applyAlignment="1">
      <alignment horizontal="center" vertical="center"/>
    </xf>
    <xf numFmtId="0" fontId="8" fillId="0" borderId="2" xfId="0" applyFont="1" applyBorder="1" applyAlignment="1">
      <alignment horizontal="center" vertical="center"/>
    </xf>
    <xf numFmtId="0" fontId="8" fillId="0" borderId="3" xfId="0" applyFont="1" applyBorder="1" applyAlignment="1">
      <alignment horizontal="center" vertical="center"/>
    </xf>
    <xf numFmtId="0" fontId="8" fillId="0" borderId="4" xfId="0" applyFont="1" applyBorder="1" applyAlignment="1">
      <alignment horizontal="center" vertical="center"/>
    </xf>
    <xf numFmtId="38" fontId="7" fillId="0" borderId="2" xfId="0" applyNumberFormat="1" applyFont="1" applyBorder="1" applyAlignment="1">
      <alignment horizontal="left" vertical="center" wrapText="1"/>
    </xf>
    <xf numFmtId="38" fontId="7" fillId="0" borderId="3" xfId="0" applyNumberFormat="1" applyFont="1" applyBorder="1" applyAlignment="1">
      <alignment horizontal="left" vertical="center" wrapText="1"/>
    </xf>
    <xf numFmtId="38" fontId="7" fillId="0" borderId="4" xfId="0" applyNumberFormat="1" applyFont="1" applyBorder="1" applyAlignment="1">
      <alignment horizontal="left"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38" fontId="7" fillId="0" borderId="2" xfId="0" applyNumberFormat="1" applyFont="1" applyBorder="1" applyAlignment="1">
      <alignment horizontal="left" vertical="top" wrapText="1"/>
    </xf>
    <xf numFmtId="38" fontId="7" fillId="0" borderId="3" xfId="0" applyNumberFormat="1" applyFont="1" applyBorder="1" applyAlignment="1">
      <alignment horizontal="left" vertical="top" wrapText="1"/>
    </xf>
    <xf numFmtId="38" fontId="7" fillId="0" borderId="4" xfId="0" applyNumberFormat="1" applyFont="1" applyBorder="1" applyAlignment="1">
      <alignment horizontal="left" vertical="top" wrapText="1"/>
    </xf>
    <xf numFmtId="38" fontId="7" fillId="0" borderId="5" xfId="0" applyNumberFormat="1" applyFont="1" applyBorder="1" applyAlignment="1">
      <alignment horizontal="center" vertical="center" wrapText="1"/>
    </xf>
    <xf numFmtId="38" fontId="7" fillId="0" borderId="6" xfId="0" applyNumberFormat="1" applyFont="1" applyBorder="1" applyAlignment="1">
      <alignment horizontal="center" vertical="center" wrapText="1"/>
    </xf>
    <xf numFmtId="38" fontId="7" fillId="0" borderId="7" xfId="0" applyNumberFormat="1" applyFont="1" applyBorder="1" applyAlignment="1">
      <alignment horizontal="center" vertical="center" wrapText="1"/>
    </xf>
    <xf numFmtId="38" fontId="7" fillId="0" borderId="8" xfId="0" applyNumberFormat="1" applyFont="1" applyBorder="1" applyAlignment="1">
      <alignment horizontal="center" vertical="center" wrapText="1"/>
    </xf>
    <xf numFmtId="38" fontId="7" fillId="0" borderId="9" xfId="0" applyNumberFormat="1" applyFont="1" applyBorder="1" applyAlignment="1">
      <alignment horizontal="center" vertical="center" wrapText="1"/>
    </xf>
    <xf numFmtId="38" fontId="7" fillId="0" borderId="10" xfId="0" applyNumberFormat="1" applyFont="1" applyBorder="1" applyAlignment="1">
      <alignment horizontal="center" vertical="center" wrapText="1"/>
    </xf>
    <xf numFmtId="0" fontId="8" fillId="0" borderId="3" xfId="0" applyFont="1" applyBorder="1" applyAlignment="1">
      <alignment horizontal="center" vertical="center" wrapText="1"/>
    </xf>
    <xf numFmtId="0" fontId="8" fillId="0" borderId="1" xfId="0" applyFont="1" applyBorder="1" applyAlignment="1">
      <alignment horizontal="center" vertical="center"/>
    </xf>
    <xf numFmtId="9" fontId="8"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0" fontId="3" fillId="12" borderId="3" xfId="0" applyFont="1" applyFill="1" applyBorder="1" applyAlignment="1">
      <alignment horizontal="left"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0" fontId="7" fillId="0" borderId="13" xfId="0" applyFont="1" applyBorder="1" applyAlignment="1">
      <alignment horizontal="center" vertical="center" wrapText="1"/>
    </xf>
    <xf numFmtId="0" fontId="7" fillId="0" borderId="0" xfId="0" applyFont="1" applyAlignment="1">
      <alignment horizontal="center" vertical="center" wrapText="1"/>
    </xf>
    <xf numFmtId="0" fontId="7" fillId="0" borderId="14" xfId="0" applyFont="1" applyBorder="1" applyAlignment="1">
      <alignment horizontal="center" vertical="center" wrapText="1"/>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0" fontId="13" fillId="12" borderId="5" xfId="0" applyFont="1" applyFill="1" applyBorder="1" applyAlignment="1">
      <alignment horizontal="center" vertical="center" textRotation="90" wrapText="1"/>
    </xf>
    <xf numFmtId="0" fontId="13" fillId="12" borderId="13" xfId="0" applyFont="1" applyFill="1" applyBorder="1" applyAlignment="1">
      <alignment horizontal="center" vertical="center" textRotation="90" wrapText="1"/>
    </xf>
    <xf numFmtId="0" fontId="7" fillId="6" borderId="1" xfId="0" applyFont="1" applyFill="1" applyBorder="1" applyAlignment="1">
      <alignment horizontal="left" vertical="center" wrapText="1"/>
    </xf>
    <xf numFmtId="0" fontId="8" fillId="0" borderId="1" xfId="0" applyFont="1" applyBorder="1" applyAlignment="1">
      <alignment horizontal="left"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9" fontId="7" fillId="0" borderId="1" xfId="1" applyNumberFormat="1" applyFont="1" applyBorder="1" applyAlignment="1">
      <alignment horizontal="center" vertical="center" wrapText="1"/>
    </xf>
    <xf numFmtId="0" fontId="8" fillId="3" borderId="1" xfId="0" applyFont="1" applyFill="1" applyBorder="1" applyAlignment="1">
      <alignment horizontal="center" vertical="center" wrapText="1"/>
    </xf>
    <xf numFmtId="0" fontId="49" fillId="0" borderId="2" xfId="0" applyFont="1" applyBorder="1" applyAlignment="1">
      <alignment horizontal="center" vertical="center" wrapText="1"/>
    </xf>
    <xf numFmtId="0" fontId="49" fillId="0" borderId="3" xfId="0" applyFont="1" applyBorder="1" applyAlignment="1">
      <alignment horizontal="center" vertical="center" wrapText="1"/>
    </xf>
    <xf numFmtId="0" fontId="49" fillId="0" borderId="4" xfId="0" applyFont="1" applyBorder="1" applyAlignment="1">
      <alignment horizontal="center" vertical="center" wrapText="1"/>
    </xf>
    <xf numFmtId="0" fontId="5" fillId="6" borderId="1" xfId="0" applyFont="1" applyFill="1" applyBorder="1" applyAlignment="1">
      <alignment horizontal="center" vertical="center" wrapText="1"/>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49" fontId="9" fillId="0" borderId="1" xfId="0" applyNumberFormat="1" applyFont="1" applyBorder="1" applyAlignment="1">
      <alignment horizontal="left" vertical="center" wrapText="1"/>
    </xf>
    <xf numFmtId="49" fontId="14" fillId="0" borderId="1" xfId="0" applyNumberFormat="1" applyFont="1" applyBorder="1" applyAlignment="1">
      <alignment horizontal="left"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13" fillId="12" borderId="11" xfId="0" applyFont="1" applyFill="1" applyBorder="1" applyAlignment="1">
      <alignment horizontal="center" vertical="center" textRotation="90" wrapText="1"/>
    </xf>
    <xf numFmtId="0" fontId="13" fillId="12" borderId="56" xfId="0" applyFont="1" applyFill="1" applyBorder="1" applyAlignment="1">
      <alignment horizontal="center" vertical="center" textRotation="90" wrapText="1"/>
    </xf>
    <xf numFmtId="0" fontId="6" fillId="10" borderId="2" xfId="0" applyFont="1" applyFill="1" applyBorder="1" applyAlignment="1">
      <alignment horizontal="center" vertical="center" wrapText="1"/>
    </xf>
    <xf numFmtId="0" fontId="6" fillId="10" borderId="3" xfId="0" applyFont="1" applyFill="1" applyBorder="1" applyAlignment="1">
      <alignment horizontal="center" vertical="center" wrapText="1"/>
    </xf>
    <xf numFmtId="0" fontId="6" fillId="10" borderId="4" xfId="0" applyFont="1" applyFill="1" applyBorder="1" applyAlignment="1">
      <alignment horizontal="center"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0" fontId="6" fillId="6" borderId="2"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0" fontId="6" fillId="0" borderId="2" xfId="0" applyFont="1" applyFill="1" applyBorder="1" applyAlignment="1">
      <alignment horizontal="left" vertical="center" wrapText="1"/>
    </xf>
    <xf numFmtId="0" fontId="6" fillId="0" borderId="3" xfId="0" applyFont="1" applyFill="1" applyBorder="1" applyAlignment="1">
      <alignment horizontal="left" vertical="center" wrapText="1"/>
    </xf>
    <xf numFmtId="0" fontId="6" fillId="0" borderId="4" xfId="0" applyFont="1" applyFill="1" applyBorder="1" applyAlignment="1">
      <alignment horizontal="left"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49" fontId="7" fillId="0" borderId="2" xfId="0" applyNumberFormat="1" applyFont="1" applyBorder="1" applyAlignment="1">
      <alignment vertical="center" wrapText="1"/>
    </xf>
    <xf numFmtId="49" fontId="9" fillId="0" borderId="3" xfId="0" applyNumberFormat="1" applyFont="1" applyBorder="1" applyAlignment="1">
      <alignment vertical="center" wrapText="1"/>
    </xf>
    <xf numFmtId="49" fontId="9" fillId="0" borderId="4" xfId="0" applyNumberFormat="1" applyFont="1" applyBorder="1" applyAlignment="1">
      <alignment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7" fillId="0" borderId="2" xfId="0" applyNumberFormat="1" applyFont="1" applyFill="1" applyBorder="1" applyAlignment="1">
      <alignment horizontal="center" vertical="center" wrapText="1"/>
    </xf>
    <xf numFmtId="49" fontId="7" fillId="0" borderId="3" xfId="0" applyNumberFormat="1" applyFont="1" applyFill="1" applyBorder="1" applyAlignment="1">
      <alignment horizontal="center" vertical="center" wrapText="1"/>
    </xf>
    <xf numFmtId="49" fontId="7" fillId="0" borderId="4" xfId="0" applyNumberFormat="1" applyFont="1" applyFill="1" applyBorder="1" applyAlignment="1">
      <alignment horizontal="center" vertical="center" wrapText="1"/>
    </xf>
    <xf numFmtId="0" fontId="7" fillId="0" borderId="0" xfId="0" applyFont="1" applyBorder="1" applyAlignment="1">
      <alignment horizontal="center" vertical="center" wrapText="1"/>
    </xf>
    <xf numFmtId="9" fontId="8" fillId="0" borderId="1" xfId="1" applyFont="1" applyBorder="1" applyAlignment="1">
      <alignment horizontal="center" vertical="center" wrapText="1"/>
    </xf>
    <xf numFmtId="0" fontId="8" fillId="4" borderId="1" xfId="0" applyFont="1" applyFill="1" applyBorder="1" applyAlignment="1">
      <alignment horizontal="center" vertical="center" wrapText="1"/>
    </xf>
    <xf numFmtId="0" fontId="3" fillId="12" borderId="2" xfId="0" applyFont="1" applyFill="1" applyBorder="1" applyAlignment="1">
      <alignment horizontal="left" vertical="center" wrapText="1"/>
    </xf>
    <xf numFmtId="0" fontId="3" fillId="12" borderId="4" xfId="0" applyFont="1" applyFill="1" applyBorder="1" applyAlignment="1">
      <alignment horizontal="left" vertical="center" wrapText="1"/>
    </xf>
    <xf numFmtId="0" fontId="8" fillId="6" borderId="1" xfId="0" applyFont="1" applyFill="1" applyBorder="1" applyAlignment="1">
      <alignment horizontal="center" vertical="center" wrapText="1"/>
    </xf>
    <xf numFmtId="0" fontId="7" fillId="6" borderId="2" xfId="0" applyFont="1" applyFill="1" applyBorder="1" applyAlignment="1">
      <alignment horizontal="left" vertical="center" wrapText="1"/>
    </xf>
    <xf numFmtId="0" fontId="7" fillId="6" borderId="3" xfId="0" applyFont="1" applyFill="1" applyBorder="1" applyAlignment="1">
      <alignment horizontal="left" vertical="center" wrapText="1"/>
    </xf>
    <xf numFmtId="0" fontId="7" fillId="6" borderId="4" xfId="0" applyFont="1" applyFill="1" applyBorder="1" applyAlignment="1">
      <alignment horizontal="left" vertical="center" wrapText="1"/>
    </xf>
    <xf numFmtId="0" fontId="8" fillId="3" borderId="5" xfId="0" applyFont="1" applyFill="1" applyBorder="1" applyAlignment="1">
      <alignment horizontal="center" vertical="center" wrapText="1"/>
    </xf>
    <xf numFmtId="0" fontId="8" fillId="3" borderId="7" xfId="0" applyFont="1" applyFill="1" applyBorder="1" applyAlignment="1">
      <alignment horizontal="center" vertical="center" wrapText="1"/>
    </xf>
    <xf numFmtId="0" fontId="5" fillId="0" borderId="1" xfId="0" applyFont="1" applyBorder="1" applyAlignment="1">
      <alignment horizontal="center" vertical="center" wrapText="1"/>
    </xf>
    <xf numFmtId="0" fontId="22" fillId="0" borderId="5" xfId="0" applyFont="1" applyBorder="1" applyAlignment="1">
      <alignment horizontal="center" vertical="center" wrapText="1"/>
    </xf>
    <xf numFmtId="0" fontId="22" fillId="0" borderId="7" xfId="0" applyFont="1" applyBorder="1" applyAlignment="1">
      <alignment horizontal="center" vertical="center" wrapText="1"/>
    </xf>
    <xf numFmtId="0" fontId="22" fillId="0" borderId="13" xfId="0" applyFont="1" applyBorder="1" applyAlignment="1">
      <alignment horizontal="center" vertical="center" wrapText="1"/>
    </xf>
    <xf numFmtId="0" fontId="22" fillId="0" borderId="14" xfId="0" applyFont="1" applyBorder="1" applyAlignment="1">
      <alignment horizontal="center" vertical="center" wrapText="1"/>
    </xf>
    <xf numFmtId="0" fontId="22" fillId="0" borderId="8" xfId="0" applyFont="1" applyBorder="1" applyAlignment="1">
      <alignment horizontal="center" vertical="center" wrapText="1"/>
    </xf>
    <xf numFmtId="0" fontId="22" fillId="0" borderId="10" xfId="0" applyFont="1" applyBorder="1" applyAlignment="1">
      <alignment horizontal="center" vertical="center" wrapText="1"/>
    </xf>
    <xf numFmtId="0" fontId="5" fillId="6" borderId="33" xfId="0" applyFont="1" applyFill="1" applyBorder="1" applyAlignment="1">
      <alignment horizontal="center" vertical="center" wrapText="1"/>
    </xf>
    <xf numFmtId="0" fontId="5" fillId="6" borderId="24" xfId="0" applyFont="1" applyFill="1" applyBorder="1" applyAlignment="1">
      <alignment horizontal="center" vertical="center" wrapText="1"/>
    </xf>
    <xf numFmtId="0" fontId="5" fillId="6" borderId="66" xfId="0" applyFont="1" applyFill="1" applyBorder="1" applyAlignment="1">
      <alignment horizontal="center" vertical="center" wrapText="1"/>
    </xf>
    <xf numFmtId="0" fontId="5" fillId="6" borderId="62" xfId="0" applyFont="1" applyFill="1" applyBorder="1" applyAlignment="1">
      <alignment horizontal="center" vertical="center" wrapText="1"/>
    </xf>
    <xf numFmtId="0" fontId="5" fillId="6" borderId="59" xfId="0" applyFont="1" applyFill="1" applyBorder="1" applyAlignment="1">
      <alignment horizontal="center" vertical="center"/>
    </xf>
    <xf numFmtId="0" fontId="5" fillId="6" borderId="65" xfId="0" applyFont="1" applyFill="1" applyBorder="1" applyAlignment="1">
      <alignment horizontal="center" vertical="center"/>
    </xf>
    <xf numFmtId="0" fontId="27" fillId="0" borderId="0" xfId="0" applyFont="1" applyAlignment="1">
      <alignment horizontal="left" vertical="top" wrapText="1"/>
    </xf>
    <xf numFmtId="0" fontId="14" fillId="6" borderId="2" xfId="0" applyFont="1" applyFill="1" applyBorder="1" applyAlignment="1">
      <alignment horizontal="center" vertical="center" wrapText="1"/>
    </xf>
    <xf numFmtId="0" fontId="14" fillId="6" borderId="3" xfId="0" applyFont="1" applyFill="1" applyBorder="1" applyAlignment="1">
      <alignment horizontal="center" vertical="center" wrapText="1"/>
    </xf>
    <xf numFmtId="0" fontId="14" fillId="6" borderId="4" xfId="0" applyFont="1" applyFill="1" applyBorder="1" applyAlignment="1">
      <alignment horizontal="center" vertical="center" wrapText="1"/>
    </xf>
    <xf numFmtId="0" fontId="5" fillId="6" borderId="13" xfId="0" applyFont="1" applyFill="1" applyBorder="1" applyAlignment="1">
      <alignment horizontal="center" vertical="center" wrapText="1"/>
    </xf>
    <xf numFmtId="0" fontId="5" fillId="6" borderId="0" xfId="0" applyFont="1" applyFill="1" applyAlignment="1">
      <alignment horizontal="center" vertical="center" wrapText="1"/>
    </xf>
    <xf numFmtId="0" fontId="1" fillId="0" borderId="5" xfId="0" applyFont="1" applyBorder="1" applyAlignment="1">
      <alignment horizontal="center" vertical="center" wrapText="1"/>
    </xf>
    <xf numFmtId="0" fontId="1" fillId="0" borderId="7" xfId="0" applyFont="1" applyBorder="1" applyAlignment="1">
      <alignment horizontal="center" vertical="center" wrapText="1"/>
    </xf>
    <xf numFmtId="0" fontId="1" fillId="0" borderId="13" xfId="0" applyFont="1" applyBorder="1" applyAlignment="1">
      <alignment horizontal="center" vertical="center" wrapText="1"/>
    </xf>
    <xf numFmtId="0" fontId="1" fillId="0" borderId="14" xfId="0" applyFont="1" applyBorder="1" applyAlignment="1">
      <alignment horizontal="center" vertical="center" wrapText="1"/>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49" fontId="7" fillId="0" borderId="1" xfId="0" applyNumberFormat="1" applyFont="1" applyBorder="1" applyAlignment="1">
      <alignment horizontal="left" vertical="center" wrapText="1"/>
    </xf>
    <xf numFmtId="49" fontId="7" fillId="0" borderId="2" xfId="0" applyNumberFormat="1" applyFont="1" applyBorder="1" applyAlignment="1">
      <alignment horizontal="left" vertical="center" wrapText="1"/>
    </xf>
    <xf numFmtId="49" fontId="9" fillId="0" borderId="3" xfId="0" applyNumberFormat="1" applyFont="1" applyBorder="1" applyAlignment="1">
      <alignment horizontal="left" vertical="center" wrapText="1"/>
    </xf>
    <xf numFmtId="49" fontId="9" fillId="0" borderId="4" xfId="0" applyNumberFormat="1" applyFont="1" applyBorder="1" applyAlignment="1">
      <alignment horizontal="left" vertical="center" wrapText="1"/>
    </xf>
    <xf numFmtId="0" fontId="8" fillId="19" borderId="2" xfId="0" applyFont="1" applyFill="1" applyBorder="1" applyAlignment="1">
      <alignment horizontal="left" vertical="center" wrapText="1"/>
    </xf>
    <xf numFmtId="0" fontId="8" fillId="19" borderId="3" xfId="0" applyFont="1" applyFill="1" applyBorder="1" applyAlignment="1">
      <alignment horizontal="left" vertical="center" wrapText="1"/>
    </xf>
    <xf numFmtId="0" fontId="8" fillId="19" borderId="4" xfId="0" applyFont="1" applyFill="1" applyBorder="1" applyAlignment="1">
      <alignment horizontal="left" vertical="center" wrapText="1"/>
    </xf>
    <xf numFmtId="0" fontId="8" fillId="3" borderId="6" xfId="0" applyFont="1" applyFill="1" applyBorder="1" applyAlignment="1">
      <alignment horizontal="center" vertical="center" wrapText="1"/>
    </xf>
    <xf numFmtId="0" fontId="4" fillId="0" borderId="0" xfId="0" applyFont="1" applyAlignment="1">
      <alignment horizontal="center" wrapText="1"/>
    </xf>
    <xf numFmtId="9" fontId="7" fillId="0" borderId="1" xfId="0" applyNumberFormat="1" applyFont="1" applyBorder="1" applyAlignment="1">
      <alignment horizontal="center" vertical="center" wrapText="1"/>
    </xf>
    <xf numFmtId="0" fontId="7" fillId="0" borderId="1" xfId="0" applyFont="1" applyFill="1" applyBorder="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13" xfId="0" applyFont="1" applyFill="1" applyBorder="1" applyAlignment="1">
      <alignment horizontal="center" vertical="center" wrapText="1"/>
    </xf>
    <xf numFmtId="0" fontId="7" fillId="4" borderId="0" xfId="0" applyFont="1" applyFill="1" applyAlignment="1">
      <alignment horizontal="center" vertical="center" wrapText="1"/>
    </xf>
    <xf numFmtId="0" fontId="7" fillId="4" borderId="14"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3" xfId="0" applyFont="1" applyBorder="1" applyAlignment="1">
      <alignment horizontal="center" vertical="center" wrapText="1"/>
    </xf>
    <xf numFmtId="0" fontId="9" fillId="0" borderId="0" xfId="0" applyFont="1" applyAlignment="1">
      <alignment horizontal="center" vertical="center" wrapText="1"/>
    </xf>
    <xf numFmtId="0" fontId="9" fillId="0" borderId="14"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7" fillId="4" borderId="1" xfId="0" applyFont="1" applyFill="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38" fontId="7" fillId="0" borderId="1" xfId="0" applyNumberFormat="1" applyFont="1" applyBorder="1" applyAlignment="1">
      <alignment horizontal="left" vertical="center" wrapText="1"/>
    </xf>
    <xf numFmtId="38" fontId="8" fillId="3" borderId="2" xfId="0" applyNumberFormat="1" applyFont="1" applyFill="1" applyBorder="1" applyAlignment="1">
      <alignment horizontal="center" vertical="center" wrapText="1"/>
    </xf>
    <xf numFmtId="38" fontId="8" fillId="3" borderId="3"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wrapText="1"/>
    </xf>
    <xf numFmtId="38" fontId="8" fillId="3" borderId="6"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38" fontId="8" fillId="3" borderId="1" xfId="0" applyNumberFormat="1" applyFont="1" applyFill="1" applyBorder="1" applyAlignment="1">
      <alignment horizontal="center" vertical="center" wrapText="1"/>
    </xf>
    <xf numFmtId="0" fontId="9" fillId="0" borderId="2" xfId="0" applyFont="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39" fillId="0" borderId="5" xfId="0" applyFont="1" applyBorder="1" applyAlignment="1">
      <alignment horizontal="center" vertical="center" wrapText="1"/>
    </xf>
    <xf numFmtId="0" fontId="39" fillId="0" borderId="6" xfId="0" applyFont="1" applyBorder="1" applyAlignment="1">
      <alignment horizontal="center" vertical="center" wrapText="1"/>
    </xf>
    <xf numFmtId="0" fontId="39" fillId="0" borderId="7" xfId="0" applyFont="1" applyBorder="1" applyAlignment="1">
      <alignment horizontal="center" vertical="center" wrapText="1"/>
    </xf>
    <xf numFmtId="0" fontId="39" fillId="0" borderId="8" xfId="0" applyFont="1" applyBorder="1" applyAlignment="1">
      <alignment horizontal="center" vertical="center" wrapText="1"/>
    </xf>
    <xf numFmtId="0" fontId="39" fillId="0" borderId="9" xfId="0" applyFont="1" applyBorder="1" applyAlignment="1">
      <alignment horizontal="center" vertical="center" wrapText="1"/>
    </xf>
    <xf numFmtId="0" fontId="39" fillId="0" borderId="10" xfId="0" applyFont="1" applyBorder="1" applyAlignment="1">
      <alignment horizontal="center"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0" fontId="8" fillId="2" borderId="1" xfId="0" applyFont="1" applyFill="1" applyBorder="1" applyAlignment="1">
      <alignment horizontal="left" vertical="center" wrapText="1"/>
    </xf>
    <xf numFmtId="166" fontId="5" fillId="0" borderId="1" xfId="0" applyNumberFormat="1" applyFont="1" applyBorder="1" applyAlignment="1">
      <alignment horizontal="center" vertical="center" wrapText="1"/>
    </xf>
    <xf numFmtId="0" fontId="39" fillId="0" borderId="13" xfId="0" applyFont="1" applyBorder="1" applyAlignment="1">
      <alignment horizontal="center" vertical="center" wrapText="1"/>
    </xf>
    <xf numFmtId="0" fontId="39" fillId="0" borderId="0" xfId="0" applyFont="1" applyAlignment="1">
      <alignment horizontal="center" vertical="center" wrapText="1"/>
    </xf>
    <xf numFmtId="0" fontId="39" fillId="0" borderId="14" xfId="0" applyFont="1" applyBorder="1" applyAlignment="1">
      <alignment horizontal="center" vertical="center" wrapText="1"/>
    </xf>
    <xf numFmtId="0" fontId="40" fillId="0" borderId="1" xfId="0" applyFont="1" applyBorder="1" applyAlignment="1">
      <alignment horizontal="center" vertical="center" wrapText="1"/>
    </xf>
    <xf numFmtId="38" fontId="8" fillId="0" borderId="2" xfId="0" applyNumberFormat="1" applyFont="1" applyBorder="1" applyAlignment="1">
      <alignment horizontal="left" vertical="center" wrapText="1"/>
    </xf>
    <xf numFmtId="38" fontId="8" fillId="0" borderId="3" xfId="0" applyNumberFormat="1" applyFont="1" applyBorder="1" applyAlignment="1">
      <alignment horizontal="left" vertical="center" wrapText="1"/>
    </xf>
    <xf numFmtId="38" fontId="8" fillId="0" borderId="4" xfId="0" applyNumberFormat="1" applyFont="1" applyBorder="1" applyAlignment="1">
      <alignment horizontal="left" vertical="center" wrapText="1"/>
    </xf>
    <xf numFmtId="0" fontId="9" fillId="0" borderId="1" xfId="0" applyFont="1" applyBorder="1" applyAlignment="1">
      <alignment horizontal="center"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38" fontId="7" fillId="0" borderId="13" xfId="0" applyNumberFormat="1" applyFont="1" applyBorder="1" applyAlignment="1">
      <alignment horizontal="center" vertical="center" wrapText="1"/>
    </xf>
    <xf numFmtId="38" fontId="7" fillId="0" borderId="0" xfId="0" applyNumberFormat="1" applyFont="1" applyBorder="1" applyAlignment="1">
      <alignment horizontal="center" vertical="center" wrapText="1"/>
    </xf>
    <xf numFmtId="38" fontId="7" fillId="0" borderId="14" xfId="0" applyNumberFormat="1" applyFont="1" applyBorder="1" applyAlignment="1">
      <alignment horizontal="center" vertical="center" wrapText="1"/>
    </xf>
    <xf numFmtId="9" fontId="7" fillId="0" borderId="5" xfId="0" applyNumberFormat="1" applyFont="1" applyBorder="1" applyAlignment="1">
      <alignment horizontal="center" vertical="center" wrapText="1"/>
    </xf>
    <xf numFmtId="9" fontId="7" fillId="0" borderId="7" xfId="0" applyNumberFormat="1" applyFont="1" applyBorder="1" applyAlignment="1">
      <alignment horizontal="center" vertical="center" wrapText="1"/>
    </xf>
    <xf numFmtId="9" fontId="7" fillId="0" borderId="13" xfId="0" applyNumberFormat="1" applyFont="1" applyBorder="1" applyAlignment="1">
      <alignment horizontal="center" vertical="center" wrapText="1"/>
    </xf>
    <xf numFmtId="9" fontId="7" fillId="0" borderId="14" xfId="0" applyNumberFormat="1" applyFont="1" applyBorder="1" applyAlignment="1">
      <alignment horizontal="center" vertical="center" wrapText="1"/>
    </xf>
    <xf numFmtId="9" fontId="7" fillId="0" borderId="8" xfId="0" applyNumberFormat="1" applyFont="1" applyBorder="1" applyAlignment="1">
      <alignment horizontal="center" vertical="center" wrapText="1"/>
    </xf>
    <xf numFmtId="9" fontId="7" fillId="0" borderId="10" xfId="0" applyNumberFormat="1" applyFont="1" applyBorder="1" applyAlignment="1">
      <alignment horizontal="center" vertical="center" wrapText="1"/>
    </xf>
    <xf numFmtId="0" fontId="7" fillId="0" borderId="11" xfId="0" applyFont="1" applyBorder="1" applyAlignment="1">
      <alignment horizontal="center" vertical="center" wrapText="1"/>
    </xf>
    <xf numFmtId="0" fontId="7" fillId="0" borderId="56" xfId="0" applyFont="1" applyBorder="1" applyAlignment="1">
      <alignment horizontal="center" vertical="center" wrapText="1"/>
    </xf>
    <xf numFmtId="0" fontId="7" fillId="0" borderId="12" xfId="0" applyFont="1" applyBorder="1" applyAlignment="1">
      <alignment horizontal="center" vertical="center" wrapText="1"/>
    </xf>
    <xf numFmtId="38" fontId="7" fillId="0" borderId="1" xfId="0" applyNumberFormat="1" applyFont="1" applyFill="1" applyBorder="1" applyAlignment="1">
      <alignment horizontal="left" vertical="center" wrapText="1"/>
    </xf>
    <xf numFmtId="9" fontId="7" fillId="0" borderId="1" xfId="0" applyNumberFormat="1" applyFont="1" applyFill="1" applyBorder="1" applyAlignment="1">
      <alignment horizontal="center" vertical="center" wrapText="1"/>
    </xf>
    <xf numFmtId="14" fontId="7" fillId="0" borderId="1" xfId="0" applyNumberFormat="1" applyFont="1" applyFill="1" applyBorder="1" applyAlignment="1">
      <alignment horizontal="center" vertical="center" wrapText="1"/>
    </xf>
    <xf numFmtId="0" fontId="7" fillId="0" borderId="11" xfId="0" applyFont="1" applyBorder="1" applyAlignment="1">
      <alignment horizontal="center" vertical="center"/>
    </xf>
    <xf numFmtId="0" fontId="7" fillId="0" borderId="56" xfId="0" applyFont="1" applyBorder="1" applyAlignment="1">
      <alignment horizontal="center" vertical="center"/>
    </xf>
    <xf numFmtId="0" fontId="7" fillId="0" borderId="12" xfId="0" applyFont="1" applyBorder="1" applyAlignment="1">
      <alignment horizontal="center" vertical="center"/>
    </xf>
    <xf numFmtId="38" fontId="7" fillId="0" borderId="2" xfId="0" applyNumberFormat="1" applyFont="1" applyBorder="1" applyAlignment="1">
      <alignment vertical="center" wrapText="1"/>
    </xf>
    <xf numFmtId="38" fontId="7" fillId="0" borderId="3" xfId="0" applyNumberFormat="1" applyFont="1" applyBorder="1" applyAlignment="1">
      <alignment vertical="center" wrapText="1"/>
    </xf>
    <xf numFmtId="38" fontId="7" fillId="0" borderId="4" xfId="0" applyNumberFormat="1" applyFont="1" applyBorder="1" applyAlignment="1">
      <alignment vertical="center" wrapText="1"/>
    </xf>
    <xf numFmtId="0" fontId="21" fillId="0" borderId="2" xfId="0" applyFont="1" applyBorder="1" applyAlignment="1">
      <alignment horizontal="center" vertical="center" wrapText="1"/>
    </xf>
    <xf numFmtId="0" fontId="21" fillId="0" borderId="3" xfId="0" applyFont="1" applyBorder="1" applyAlignment="1">
      <alignment horizontal="center" vertical="center" wrapText="1"/>
    </xf>
    <xf numFmtId="0" fontId="21" fillId="0" borderId="4" xfId="0" applyFont="1" applyBorder="1" applyAlignment="1">
      <alignment horizontal="center" vertical="center" wrapText="1"/>
    </xf>
    <xf numFmtId="38" fontId="7" fillId="6" borderId="1" xfId="0" applyNumberFormat="1" applyFont="1" applyFill="1" applyBorder="1" applyAlignment="1">
      <alignment horizontal="center" vertical="center" wrapText="1"/>
    </xf>
    <xf numFmtId="0" fontId="8" fillId="14" borderId="5" xfId="0" applyFont="1" applyFill="1" applyBorder="1" applyAlignment="1">
      <alignment horizontal="center" vertical="center" wrapText="1"/>
    </xf>
    <xf numFmtId="0" fontId="8" fillId="14" borderId="7" xfId="0" applyFont="1" applyFill="1" applyBorder="1" applyAlignment="1">
      <alignment horizontal="center" vertical="center" wrapText="1"/>
    </xf>
    <xf numFmtId="14" fontId="7" fillId="6" borderId="1" xfId="0" applyNumberFormat="1" applyFont="1" applyFill="1" applyBorder="1" applyAlignment="1">
      <alignment horizontal="center" vertical="center" wrapText="1"/>
    </xf>
    <xf numFmtId="38" fontId="8" fillId="14" borderId="5" xfId="0" applyNumberFormat="1" applyFont="1" applyFill="1" applyBorder="1" applyAlignment="1">
      <alignment horizontal="center" vertical="center" wrapText="1"/>
    </xf>
    <xf numFmtId="38" fontId="8" fillId="14" borderId="6" xfId="0" applyNumberFormat="1" applyFont="1" applyFill="1" applyBorder="1" applyAlignment="1">
      <alignment horizontal="center" vertical="center" wrapText="1"/>
    </xf>
    <xf numFmtId="38" fontId="8" fillId="14" borderId="7" xfId="0" applyNumberFormat="1" applyFont="1" applyFill="1" applyBorder="1" applyAlignment="1">
      <alignment horizontal="center" vertical="center" wrapText="1"/>
    </xf>
    <xf numFmtId="0" fontId="7" fillId="6" borderId="1" xfId="0" applyFont="1" applyFill="1" applyBorder="1" applyAlignment="1">
      <alignment horizontal="center" vertical="center"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0" fontId="8" fillId="8" borderId="8" xfId="2" applyFont="1" applyFill="1" applyBorder="1" applyAlignment="1">
      <alignment horizontal="left" vertical="center"/>
    </xf>
    <xf numFmtId="0" fontId="8" fillId="8" borderId="9" xfId="2" applyFont="1" applyFill="1" applyBorder="1" applyAlignment="1">
      <alignment horizontal="left" vertical="center"/>
    </xf>
    <xf numFmtId="0" fontId="8" fillId="8" borderId="10" xfId="2" applyFont="1" applyFill="1" applyBorder="1" applyAlignment="1">
      <alignment horizontal="left" vertical="center"/>
    </xf>
    <xf numFmtId="0" fontId="8" fillId="0" borderId="3" xfId="2" applyFont="1" applyBorder="1" applyAlignment="1">
      <alignment horizontal="center" vertical="center"/>
    </xf>
    <xf numFmtId="14" fontId="7" fillId="0" borderId="2" xfId="0" applyNumberFormat="1" applyFont="1" applyBorder="1" applyAlignment="1">
      <alignment horizontal="center" vertical="center" wrapText="1"/>
    </xf>
    <xf numFmtId="14" fontId="7" fillId="0" borderId="4" xfId="0" applyNumberFormat="1" applyFont="1" applyBorder="1" applyAlignment="1">
      <alignment horizontal="center" vertical="center" wrapText="1"/>
    </xf>
    <xf numFmtId="0" fontId="8" fillId="8" borderId="8" xfId="0" applyFont="1" applyFill="1" applyBorder="1" applyAlignment="1">
      <alignment horizontal="left" vertical="center" wrapText="1"/>
    </xf>
    <xf numFmtId="0" fontId="8" fillId="8" borderId="9" xfId="0" applyFont="1" applyFill="1" applyBorder="1" applyAlignment="1">
      <alignment horizontal="left" vertical="center" wrapText="1"/>
    </xf>
    <xf numFmtId="0" fontId="8" fillId="8" borderId="10" xfId="0" applyFont="1" applyFill="1" applyBorder="1" applyAlignment="1">
      <alignment horizontal="left" vertical="center" wrapText="1"/>
    </xf>
    <xf numFmtId="49" fontId="7" fillId="0" borderId="3" xfId="0" applyNumberFormat="1" applyFont="1" applyBorder="1" applyAlignment="1">
      <alignment horizontal="left" vertical="center" wrapText="1"/>
    </xf>
    <xf numFmtId="49" fontId="7" fillId="0" borderId="4" xfId="0" applyNumberFormat="1" applyFont="1" applyBorder="1" applyAlignment="1">
      <alignment horizontal="left" vertical="center" wrapText="1"/>
    </xf>
    <xf numFmtId="38" fontId="5" fillId="6" borderId="1" xfId="0" applyNumberFormat="1" applyFont="1" applyFill="1" applyBorder="1" applyAlignment="1">
      <alignment vertic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10" fontId="7" fillId="0" borderId="3" xfId="1" applyNumberFormat="1" applyFont="1" applyBorder="1" applyAlignment="1">
      <alignment horizontal="center" vertical="center" wrapText="1"/>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1" fontId="6" fillId="0" borderId="2" xfId="1" applyNumberFormat="1" applyFont="1" applyBorder="1" applyAlignment="1">
      <alignment horizontal="center" vertical="center" wrapText="1"/>
    </xf>
    <xf numFmtId="1" fontId="6" fillId="0" borderId="4" xfId="1" applyNumberFormat="1" applyFont="1" applyBorder="1" applyAlignment="1">
      <alignment horizontal="center" vertical="center" wrapText="1"/>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13" xfId="1" applyNumberFormat="1" applyFont="1" applyBorder="1" applyAlignment="1">
      <alignment horizontal="center" vertical="center" wrapText="1"/>
    </xf>
    <xf numFmtId="2" fontId="5" fillId="0" borderId="14"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1" fontId="5" fillId="0" borderId="11" xfId="0" applyNumberFormat="1" applyFont="1" applyBorder="1" applyAlignment="1">
      <alignment horizontal="center" vertical="center"/>
    </xf>
    <xf numFmtId="1" fontId="5" fillId="0" borderId="56" xfId="0" applyNumberFormat="1" applyFont="1" applyBorder="1" applyAlignment="1">
      <alignment horizontal="center" vertical="center"/>
    </xf>
    <xf numFmtId="1" fontId="5" fillId="0" borderId="12" xfId="0" applyNumberFormat="1" applyFont="1" applyBorder="1" applyAlignment="1">
      <alignment horizontal="center" vertical="center"/>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3" xfId="0" applyFont="1" applyBorder="1" applyAlignment="1">
      <alignment horizontal="center" wrapText="1"/>
    </xf>
    <xf numFmtId="0" fontId="5" fillId="0" borderId="0" xfId="0" applyFont="1" applyAlignment="1">
      <alignment horizontal="center" wrapText="1"/>
    </xf>
    <xf numFmtId="0" fontId="5" fillId="0" borderId="14"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0" fontId="51" fillId="0" borderId="5" xfId="0" applyFont="1" applyBorder="1" applyAlignment="1">
      <alignment horizontal="center" vertical="center" wrapText="1"/>
    </xf>
    <xf numFmtId="0" fontId="51" fillId="0" borderId="6" xfId="0" applyFont="1" applyBorder="1" applyAlignment="1">
      <alignment horizontal="center" vertical="center" wrapText="1"/>
    </xf>
    <xf numFmtId="0" fontId="51" fillId="0" borderId="7" xfId="0" applyFont="1" applyBorder="1" applyAlignment="1">
      <alignment horizontal="center" vertical="center" wrapText="1"/>
    </xf>
    <xf numFmtId="0" fontId="51" fillId="0" borderId="8" xfId="0" applyFont="1" applyBorder="1" applyAlignment="1">
      <alignment horizontal="center" vertical="center" wrapText="1"/>
    </xf>
    <xf numFmtId="0" fontId="51" fillId="0" borderId="9" xfId="0" applyFont="1" applyBorder="1" applyAlignment="1">
      <alignment horizontal="center" vertical="center" wrapText="1"/>
    </xf>
    <xf numFmtId="0" fontId="51" fillId="0" borderId="10" xfId="0" applyFont="1" applyBorder="1" applyAlignment="1">
      <alignment horizontal="center" vertical="center" wrapText="1"/>
    </xf>
    <xf numFmtId="0" fontId="7" fillId="0" borderId="5" xfId="0" applyFont="1" applyBorder="1" applyAlignment="1">
      <alignment horizontal="left" vertical="center" wrapText="1"/>
    </xf>
    <xf numFmtId="0" fontId="7" fillId="0" borderId="6" xfId="0" applyFont="1" applyBorder="1" applyAlignment="1">
      <alignment horizontal="left" vertical="center" wrapText="1"/>
    </xf>
    <xf numFmtId="0" fontId="7" fillId="0" borderId="7" xfId="0" applyFont="1" applyBorder="1" applyAlignment="1">
      <alignment horizontal="left" vertical="center" wrapText="1"/>
    </xf>
    <xf numFmtId="0" fontId="49" fillId="0" borderId="5" xfId="0" applyFont="1" applyBorder="1" applyAlignment="1">
      <alignment horizontal="center" vertical="center" wrapText="1"/>
    </xf>
    <xf numFmtId="0" fontId="49" fillId="0" borderId="6" xfId="0" applyFont="1" applyBorder="1" applyAlignment="1">
      <alignment horizontal="center" vertical="center" wrapText="1"/>
    </xf>
    <xf numFmtId="0" fontId="49" fillId="0" borderId="7" xfId="0" applyFont="1" applyBorder="1" applyAlignment="1">
      <alignment horizontal="center" vertical="center" wrapText="1"/>
    </xf>
    <xf numFmtId="0" fontId="43" fillId="0" borderId="17" xfId="15" applyFont="1" applyBorder="1" applyAlignment="1">
      <alignment horizontal="center" vertical="center"/>
    </xf>
    <xf numFmtId="0" fontId="43" fillId="0" borderId="15" xfId="15" applyFont="1" applyBorder="1" applyAlignment="1">
      <alignment horizontal="center" vertical="center"/>
    </xf>
    <xf numFmtId="0" fontId="43" fillId="0" borderId="16" xfId="15" applyFont="1" applyBorder="1" applyAlignment="1">
      <alignment horizontal="center" vertical="center"/>
    </xf>
    <xf numFmtId="0" fontId="43" fillId="0" borderId="43" xfId="15" applyFont="1" applyBorder="1" applyAlignment="1">
      <alignment horizontal="center" vertical="center"/>
    </xf>
    <xf numFmtId="0" fontId="43" fillId="0" borderId="9" xfId="15" applyFont="1" applyBorder="1" applyAlignment="1">
      <alignment horizontal="center" vertical="center"/>
    </xf>
    <xf numFmtId="0" fontId="43" fillId="0" borderId="32" xfId="15" applyFont="1" applyBorder="1" applyAlignment="1">
      <alignment horizontal="center" vertical="center"/>
    </xf>
    <xf numFmtId="0" fontId="6" fillId="0" borderId="41" xfId="0" applyFont="1" applyBorder="1" applyAlignment="1">
      <alignment horizontal="center"/>
    </xf>
    <xf numFmtId="0" fontId="6" fillId="0" borderId="42" xfId="0" applyFont="1" applyBorder="1" applyAlignment="1">
      <alignment horizontal="center"/>
    </xf>
    <xf numFmtId="0" fontId="12" fillId="0" borderId="31" xfId="0" applyFont="1" applyBorder="1" applyAlignment="1">
      <alignment horizontal="center"/>
    </xf>
    <xf numFmtId="0" fontId="12" fillId="0" borderId="15" xfId="0" applyFont="1" applyBorder="1" applyAlignment="1">
      <alignment horizontal="center"/>
    </xf>
    <xf numFmtId="0" fontId="12" fillId="0" borderId="64" xfId="0" applyFont="1" applyBorder="1" applyAlignment="1">
      <alignment horizontal="center"/>
    </xf>
    <xf numFmtId="0" fontId="6" fillId="0" borderId="64" xfId="0" applyFont="1" applyBorder="1" applyAlignment="1">
      <alignment horizontal="center"/>
    </xf>
    <xf numFmtId="0" fontId="6" fillId="0" borderId="14" xfId="0" applyFont="1" applyBorder="1" applyAlignment="1">
      <alignment horizontal="center"/>
    </xf>
    <xf numFmtId="0" fontId="12" fillId="0" borderId="13" xfId="0" applyFont="1" applyBorder="1" applyAlignment="1">
      <alignment horizontal="center"/>
    </xf>
    <xf numFmtId="0" fontId="12" fillId="0" borderId="0" xfId="0" applyFont="1" applyAlignment="1">
      <alignment horizontal="center"/>
    </xf>
    <xf numFmtId="0" fontId="12" fillId="0" borderId="14" xfId="0" applyFont="1" applyBorder="1" applyAlignment="1">
      <alignment horizontal="center"/>
    </xf>
    <xf numFmtId="0" fontId="44" fillId="0" borderId="44" xfId="15" applyFont="1" applyBorder="1" applyAlignment="1">
      <alignment horizontal="center" vertical="center"/>
    </xf>
    <xf numFmtId="0" fontId="44" fillId="0" borderId="6" xfId="15" applyFont="1" applyBorder="1" applyAlignment="1">
      <alignment horizontal="center" vertical="center"/>
    </xf>
    <xf numFmtId="0" fontId="44" fillId="0" borderId="7" xfId="15" applyFont="1" applyBorder="1" applyAlignment="1">
      <alignment horizontal="center" vertical="center"/>
    </xf>
    <xf numFmtId="0" fontId="44" fillId="0" borderId="43" xfId="15" applyFont="1" applyBorder="1" applyAlignment="1">
      <alignment horizontal="center" vertical="center"/>
    </xf>
    <xf numFmtId="0" fontId="44" fillId="0" borderId="9" xfId="15" applyFont="1" applyBorder="1" applyAlignment="1">
      <alignment horizontal="center" vertical="center"/>
    </xf>
    <xf numFmtId="0" fontId="44" fillId="0" borderId="10" xfId="15" applyFont="1" applyBorder="1" applyAlignment="1">
      <alignment horizontal="center" vertical="center"/>
    </xf>
    <xf numFmtId="0" fontId="12" fillId="0" borderId="8" xfId="0" applyFont="1" applyBorder="1" applyAlignment="1">
      <alignment horizontal="center"/>
    </xf>
    <xf numFmtId="0" fontId="12" fillId="0" borderId="9" xfId="0" applyFont="1" applyBorder="1" applyAlignment="1">
      <alignment horizontal="center"/>
    </xf>
    <xf numFmtId="0" fontId="12" fillId="0" borderId="10" xfId="0" applyFont="1" applyBorder="1" applyAlignment="1">
      <alignment horizontal="center"/>
    </xf>
    <xf numFmtId="0" fontId="12" fillId="0" borderId="47" xfId="0" applyFont="1" applyBorder="1" applyAlignment="1">
      <alignment horizontal="center" vertical="center"/>
    </xf>
    <xf numFmtId="0" fontId="12" fillId="0" borderId="12" xfId="0" applyFont="1" applyBorder="1" applyAlignment="1">
      <alignment horizontal="center" vertical="center"/>
    </xf>
    <xf numFmtId="0" fontId="45" fillId="0" borderId="44" xfId="15" applyFont="1" applyBorder="1" applyAlignment="1">
      <alignment horizontal="center" vertical="center"/>
    </xf>
    <xf numFmtId="0" fontId="45" fillId="0" borderId="7" xfId="15" applyFont="1" applyBorder="1" applyAlignment="1">
      <alignment horizontal="center" vertical="center"/>
    </xf>
    <xf numFmtId="0" fontId="45" fillId="0" borderId="43" xfId="15" applyFont="1" applyBorder="1" applyAlignment="1">
      <alignment horizontal="center" vertical="center"/>
    </xf>
    <xf numFmtId="0" fontId="45" fillId="0" borderId="10" xfId="15" applyFont="1" applyBorder="1" applyAlignment="1">
      <alignment horizontal="center" vertical="center"/>
    </xf>
    <xf numFmtId="173" fontId="45" fillId="0" borderId="11" xfId="15" applyNumberFormat="1" applyFont="1" applyBorder="1" applyAlignment="1">
      <alignment horizontal="center" vertical="center"/>
    </xf>
    <xf numFmtId="173" fontId="45" fillId="0" borderId="12" xfId="15" applyNumberFormat="1" applyFont="1" applyBorder="1" applyAlignment="1">
      <alignment horizontal="center" vertical="center"/>
    </xf>
    <xf numFmtId="0" fontId="45" fillId="0" borderId="11" xfId="15" applyFont="1" applyBorder="1" applyAlignment="1">
      <alignment horizontal="center" vertical="center"/>
    </xf>
    <xf numFmtId="0" fontId="45" fillId="0" borderId="12" xfId="15" applyFont="1" applyBorder="1" applyAlignment="1">
      <alignment horizontal="center" vertical="center"/>
    </xf>
    <xf numFmtId="0" fontId="45" fillId="0" borderId="5" xfId="15" applyFont="1" applyBorder="1" applyAlignment="1">
      <alignment horizontal="center" vertical="center"/>
    </xf>
    <xf numFmtId="0" fontId="45" fillId="0" borderId="57" xfId="15" applyFont="1" applyBorder="1" applyAlignment="1">
      <alignment horizontal="center" vertical="center"/>
    </xf>
    <xf numFmtId="0" fontId="45" fillId="0" borderId="8" xfId="15" applyFont="1" applyBorder="1" applyAlignment="1">
      <alignment horizontal="center" vertical="center"/>
    </xf>
    <xf numFmtId="0" fontId="45" fillId="0" borderId="32" xfId="15" applyFont="1" applyBorder="1" applyAlignment="1">
      <alignment horizontal="center" vertical="center"/>
    </xf>
    <xf numFmtId="0" fontId="12" fillId="0" borderId="38" xfId="0" applyFont="1" applyBorder="1" applyAlignment="1">
      <alignment horizontal="center" vertical="center"/>
    </xf>
    <xf numFmtId="0" fontId="12" fillId="0" borderId="28" xfId="0" applyFont="1" applyBorder="1" applyAlignment="1">
      <alignment horizontal="center" vertical="center"/>
    </xf>
    <xf numFmtId="1" fontId="12" fillId="0" borderId="28" xfId="0" applyNumberFormat="1" applyFont="1" applyBorder="1" applyAlignment="1">
      <alignment horizontal="center" vertical="center"/>
    </xf>
    <xf numFmtId="1" fontId="12" fillId="0" borderId="36" xfId="0" applyNumberFormat="1" applyFont="1" applyBorder="1" applyAlignment="1">
      <alignment horizontal="center" vertical="center"/>
    </xf>
    <xf numFmtId="1" fontId="12" fillId="0" borderId="37" xfId="0" applyNumberFormat="1" applyFont="1" applyBorder="1" applyAlignment="1">
      <alignment horizontal="center" vertical="center"/>
    </xf>
    <xf numFmtId="0" fontId="45" fillId="0" borderId="61" xfId="15" applyFont="1" applyBorder="1" applyAlignment="1">
      <alignment horizontal="center" vertical="center"/>
    </xf>
    <xf numFmtId="0" fontId="45" fillId="0" borderId="3" xfId="15" applyFont="1" applyBorder="1" applyAlignment="1">
      <alignment horizontal="center" vertical="center"/>
    </xf>
    <xf numFmtId="0" fontId="45" fillId="0" borderId="6" xfId="15" applyFont="1" applyBorder="1" applyAlignment="1">
      <alignment horizontal="center" vertical="center"/>
    </xf>
    <xf numFmtId="0" fontId="12" fillId="0" borderId="44" xfId="0" applyFont="1" applyBorder="1" applyAlignment="1">
      <alignment horizontal="center" vertical="center"/>
    </xf>
    <xf numFmtId="0" fontId="12" fillId="0" borderId="7" xfId="0" applyFont="1" applyBorder="1" applyAlignment="1">
      <alignment horizontal="center" vertical="center"/>
    </xf>
    <xf numFmtId="0" fontId="12" fillId="0" borderId="43" xfId="0" applyFont="1" applyBorder="1" applyAlignment="1">
      <alignment horizontal="center" vertical="center"/>
    </xf>
    <xf numFmtId="0" fontId="12" fillId="0" borderId="10" xfId="0" applyFont="1" applyBorder="1" applyAlignment="1">
      <alignment horizontal="center" vertical="center"/>
    </xf>
    <xf numFmtId="1" fontId="12" fillId="0" borderId="5" xfId="0" applyNumberFormat="1" applyFont="1" applyBorder="1" applyAlignment="1">
      <alignment horizontal="center" vertical="center"/>
    </xf>
    <xf numFmtId="1" fontId="12" fillId="0" borderId="7" xfId="0" applyNumberFormat="1" applyFont="1" applyBorder="1" applyAlignment="1">
      <alignment horizontal="center" vertical="center"/>
    </xf>
    <xf numFmtId="1" fontId="12" fillId="0" borderId="8" xfId="0" applyNumberFormat="1" applyFont="1" applyBorder="1" applyAlignment="1">
      <alignment horizontal="center" vertical="center"/>
    </xf>
    <xf numFmtId="1" fontId="12" fillId="0" borderId="10" xfId="0" applyNumberFormat="1" applyFont="1" applyBorder="1" applyAlignment="1">
      <alignment horizontal="center" vertical="center"/>
    </xf>
    <xf numFmtId="1" fontId="12" fillId="0" borderId="11" xfId="0" applyNumberFormat="1" applyFont="1" applyBorder="1" applyAlignment="1">
      <alignment horizontal="center" vertical="center" wrapText="1"/>
    </xf>
    <xf numFmtId="1" fontId="12" fillId="0" borderId="12" xfId="0" applyNumberFormat="1" applyFont="1" applyBorder="1" applyAlignment="1">
      <alignment horizontal="center" vertical="center" wrapText="1"/>
    </xf>
    <xf numFmtId="0" fontId="12" fillId="0" borderId="7" xfId="0" applyFont="1" applyBorder="1" applyAlignment="1">
      <alignment horizontal="center" vertical="center" wrapText="1"/>
    </xf>
    <xf numFmtId="0" fontId="12" fillId="0" borderId="10" xfId="0" applyFont="1" applyBorder="1" applyAlignment="1">
      <alignment horizontal="center" vertical="center" wrapText="1"/>
    </xf>
    <xf numFmtId="0" fontId="46" fillId="0" borderId="24" xfId="15" applyFont="1" applyBorder="1" applyAlignment="1">
      <alignment horizontal="center" vertical="center"/>
    </xf>
    <xf numFmtId="0" fontId="46" fillId="0" borderId="25" xfId="15" applyFont="1" applyBorder="1" applyAlignment="1">
      <alignment horizontal="center" vertical="center"/>
    </xf>
    <xf numFmtId="0" fontId="12" fillId="0" borderId="23" xfId="0" applyFont="1" applyBorder="1" applyAlignment="1">
      <alignment horizontal="center" vertical="center"/>
    </xf>
    <xf numFmtId="0" fontId="12" fillId="0" borderId="24" xfId="0" applyFont="1" applyBorder="1" applyAlignment="1">
      <alignment horizontal="center" vertical="center"/>
    </xf>
    <xf numFmtId="0" fontId="12" fillId="0" borderId="25" xfId="0" applyFont="1" applyBorder="1" applyAlignment="1">
      <alignment horizontal="center" vertical="center"/>
    </xf>
    <xf numFmtId="0" fontId="47" fillId="0" borderId="35" xfId="15" applyFont="1" applyBorder="1" applyAlignment="1">
      <alignment horizontal="left" vertical="center" wrapText="1"/>
    </xf>
    <xf numFmtId="0" fontId="47" fillId="0" borderId="42" xfId="15" applyFont="1" applyBorder="1" applyAlignment="1">
      <alignment horizontal="left" vertical="center" wrapText="1"/>
    </xf>
    <xf numFmtId="0" fontId="47" fillId="0" borderId="52" xfId="15" applyFont="1" applyBorder="1" applyAlignment="1">
      <alignment horizontal="left" vertical="center" wrapText="1"/>
    </xf>
    <xf numFmtId="0" fontId="12" fillId="0" borderId="62" xfId="0" applyFont="1" applyBorder="1" applyAlignment="1">
      <alignment horizontal="center" vertical="center"/>
    </xf>
    <xf numFmtId="0" fontId="12" fillId="0" borderId="60" xfId="0" applyFont="1" applyBorder="1" applyAlignment="1">
      <alignment horizontal="center" vertical="center"/>
    </xf>
    <xf numFmtId="0" fontId="12" fillId="0" borderId="34" xfId="0" applyFont="1" applyBorder="1" applyAlignment="1">
      <alignment horizontal="center" vertical="center"/>
    </xf>
    <xf numFmtId="0" fontId="12" fillId="0" borderId="18" xfId="0" applyFont="1" applyBorder="1" applyAlignment="1">
      <alignment horizontal="center" vertical="center"/>
    </xf>
    <xf numFmtId="1" fontId="12" fillId="0" borderId="18" xfId="0" applyNumberFormat="1" applyFont="1" applyBorder="1" applyAlignment="1">
      <alignment horizontal="center" vertical="center"/>
    </xf>
    <xf numFmtId="1" fontId="12" fillId="0" borderId="47" xfId="0" applyNumberFormat="1" applyFont="1" applyBorder="1" applyAlignment="1">
      <alignment horizontal="center" vertical="center"/>
    </xf>
    <xf numFmtId="1" fontId="12" fillId="0" borderId="48" xfId="0" applyNumberFormat="1" applyFont="1" applyBorder="1" applyAlignment="1">
      <alignment horizontal="center" vertical="center"/>
    </xf>
    <xf numFmtId="0" fontId="12" fillId="0" borderId="31" xfId="0" applyFont="1" applyBorder="1" applyAlignment="1">
      <alignment horizontal="center" vertical="center"/>
    </xf>
    <xf numFmtId="0" fontId="12" fillId="0" borderId="16" xfId="0" applyFont="1" applyBorder="1" applyAlignment="1">
      <alignment horizontal="center" vertical="center"/>
    </xf>
    <xf numFmtId="0" fontId="12" fillId="0" borderId="33" xfId="0" applyFont="1" applyBorder="1" applyAlignment="1">
      <alignment horizontal="center" vertical="center"/>
    </xf>
    <xf numFmtId="0" fontId="12" fillId="0" borderId="2" xfId="0" applyFont="1" applyBorder="1" applyAlignment="1">
      <alignment horizontal="center" vertical="center"/>
    </xf>
    <xf numFmtId="0" fontId="12" fillId="0" borderId="26" xfId="0" applyFont="1" applyBorder="1" applyAlignment="1">
      <alignment horizontal="center" vertical="center"/>
    </xf>
    <xf numFmtId="0" fontId="12" fillId="0" borderId="36" xfId="0" applyFont="1" applyBorder="1" applyAlignment="1">
      <alignment horizontal="center" vertical="center"/>
    </xf>
    <xf numFmtId="0" fontId="12" fillId="0" borderId="53" xfId="0" applyFont="1" applyBorder="1" applyAlignment="1">
      <alignment horizontal="center" vertical="center"/>
    </xf>
    <xf numFmtId="0" fontId="19" fillId="0" borderId="54" xfId="0" applyFont="1" applyBorder="1" applyAlignment="1">
      <alignment horizontal="left" vertical="center" wrapText="1"/>
    </xf>
    <xf numFmtId="0" fontId="19" fillId="0" borderId="55" xfId="0" applyFont="1" applyBorder="1" applyAlignment="1">
      <alignment horizontal="left" vertical="center" wrapText="1"/>
    </xf>
    <xf numFmtId="0" fontId="19" fillId="0" borderId="2" xfId="0" applyFont="1" applyBorder="1" applyAlignment="1">
      <alignment horizontal="left" vertical="center" wrapText="1"/>
    </xf>
    <xf numFmtId="0" fontId="19" fillId="0" borderId="26" xfId="0" applyFont="1" applyBorder="1" applyAlignment="1">
      <alignment horizontal="left" vertical="center" wrapText="1"/>
    </xf>
    <xf numFmtId="0" fontId="19" fillId="0" borderId="51" xfId="0" applyFont="1" applyBorder="1" applyAlignment="1">
      <alignment horizontal="left" vertical="center" wrapText="1"/>
    </xf>
    <xf numFmtId="0" fontId="19" fillId="0" borderId="20" xfId="0" applyFont="1" applyBorder="1" applyAlignment="1">
      <alignment horizontal="left" vertical="center" wrapText="1"/>
    </xf>
    <xf numFmtId="0" fontId="19" fillId="0" borderId="50" xfId="0" applyFont="1" applyBorder="1" applyAlignment="1">
      <alignment horizontal="left" vertical="center" wrapText="1"/>
    </xf>
    <xf numFmtId="0" fontId="19" fillId="0" borderId="2" xfId="0" applyFont="1" applyBorder="1" applyAlignment="1">
      <alignment horizontal="center" vertical="center"/>
    </xf>
    <xf numFmtId="0" fontId="19" fillId="0" borderId="26" xfId="0" applyFont="1" applyBorder="1" applyAlignment="1">
      <alignment horizontal="center" vertical="center"/>
    </xf>
    <xf numFmtId="0" fontId="12" fillId="0" borderId="2" xfId="0" applyFont="1" applyBorder="1" applyAlignment="1">
      <alignment horizontal="center" vertical="center" wrapText="1"/>
    </xf>
    <xf numFmtId="0" fontId="12" fillId="0" borderId="26" xfId="0" applyFont="1" applyBorder="1" applyAlignment="1">
      <alignment horizontal="center" vertical="center" wrapText="1"/>
    </xf>
    <xf numFmtId="0" fontId="47" fillId="0" borderId="49" xfId="15" applyFont="1" applyBorder="1" applyAlignment="1">
      <alignment horizontal="left" vertical="center" wrapText="1"/>
    </xf>
    <xf numFmtId="0" fontId="19" fillId="0" borderId="30" xfId="0" applyFont="1" applyBorder="1" applyAlignment="1">
      <alignment horizontal="left" vertical="center" wrapText="1"/>
    </xf>
    <xf numFmtId="0" fontId="19" fillId="0" borderId="0" xfId="0" applyFont="1" applyAlignment="1">
      <alignment horizontal="left" vertical="top"/>
    </xf>
    <xf numFmtId="0" fontId="19" fillId="0" borderId="2" xfId="0" applyFont="1" applyBorder="1" applyAlignment="1">
      <alignment horizontal="center" vertical="center" wrapText="1"/>
    </xf>
    <xf numFmtId="0" fontId="19" fillId="0" borderId="26" xfId="0" applyFont="1" applyBorder="1" applyAlignment="1">
      <alignment horizontal="center" vertical="center" wrapText="1"/>
    </xf>
    <xf numFmtId="0" fontId="8" fillId="2" borderId="2" xfId="2" applyFont="1" applyFill="1" applyBorder="1" applyAlignment="1">
      <alignment horizontal="left" vertical="center"/>
    </xf>
    <xf numFmtId="0" fontId="8" fillId="2" borderId="3" xfId="2" applyFont="1" applyFill="1" applyBorder="1" applyAlignment="1">
      <alignment horizontal="left" vertical="center"/>
    </xf>
    <xf numFmtId="0" fontId="8" fillId="2" borderId="4" xfId="2" applyFont="1" applyFill="1" applyBorder="1" applyAlignment="1">
      <alignment horizontal="left"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0" fontId="8" fillId="3" borderId="1" xfId="2" applyFont="1" applyFill="1" applyBorder="1" applyAlignment="1">
      <alignment horizontal="center" vertical="center"/>
    </xf>
    <xf numFmtId="38" fontId="8" fillId="3" borderId="1" xfId="2" applyNumberFormat="1" applyFont="1" applyFill="1" applyBorder="1" applyAlignment="1">
      <alignment horizontal="center" vertical="center"/>
    </xf>
    <xf numFmtId="38" fontId="8" fillId="3" borderId="11" xfId="2" applyNumberFormat="1" applyFont="1" applyFill="1" applyBorder="1" applyAlignment="1">
      <alignment horizontal="center" vertical="center"/>
    </xf>
    <xf numFmtId="38" fontId="8" fillId="3" borderId="12" xfId="2" applyNumberFormat="1" applyFont="1" applyFill="1" applyBorder="1" applyAlignment="1">
      <alignment horizontal="center" vertical="center"/>
    </xf>
    <xf numFmtId="0" fontId="8" fillId="14" borderId="1" xfId="2"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8" fillId="14" borderId="5" xfId="2" applyFont="1" applyFill="1" applyBorder="1" applyAlignment="1">
      <alignment horizontal="center" vertical="center"/>
    </xf>
    <xf numFmtId="0" fontId="8" fillId="14" borderId="6" xfId="2" applyFont="1" applyFill="1" applyBorder="1" applyAlignment="1">
      <alignment horizontal="center" vertical="center"/>
    </xf>
    <xf numFmtId="0" fontId="8" fillId="14" borderId="7" xfId="2" applyFont="1" applyFill="1" applyBorder="1" applyAlignment="1">
      <alignment horizontal="center" vertical="center"/>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38" fontId="7" fillId="0" borderId="2" xfId="2" applyNumberFormat="1" applyFont="1" applyBorder="1" applyAlignment="1">
      <alignment horizontal="center" vertical="center" wrapText="1"/>
    </xf>
    <xf numFmtId="38" fontId="7" fillId="0" borderId="4" xfId="2" applyNumberFormat="1" applyFont="1" applyBorder="1" applyAlignment="1">
      <alignment horizontal="center" vertical="center" wrapText="1"/>
    </xf>
    <xf numFmtId="169" fontId="7" fillId="0" borderId="1" xfId="5" applyNumberFormat="1" applyFont="1" applyBorder="1" applyAlignment="1">
      <alignment horizontal="center" vertical="center" wrapText="1"/>
    </xf>
    <xf numFmtId="15" fontId="7" fillId="0" borderId="1" xfId="2" applyNumberFormat="1" applyFont="1" applyBorder="1" applyAlignment="1">
      <alignment horizontal="center" vertical="center" wrapText="1"/>
    </xf>
    <xf numFmtId="164" fontId="0" fillId="0" borderId="5" xfId="11" applyFont="1" applyBorder="1" applyAlignment="1">
      <alignment horizontal="center"/>
    </xf>
    <xf numFmtId="164" fontId="0" fillId="0" borderId="7" xfId="11" applyFont="1" applyBorder="1" applyAlignment="1">
      <alignment horizontal="center"/>
    </xf>
    <xf numFmtId="38" fontId="8" fillId="3" borderId="1" xfId="2" applyNumberFormat="1" applyFont="1" applyFill="1" applyBorder="1" applyAlignment="1">
      <alignment horizontal="center" vertical="center" wrapText="1"/>
    </xf>
    <xf numFmtId="38" fontId="8" fillId="3" borderId="2" xfId="2" applyNumberFormat="1" applyFont="1" applyFill="1" applyBorder="1" applyAlignment="1">
      <alignment horizontal="center" vertical="center" wrapText="1"/>
    </xf>
    <xf numFmtId="38" fontId="8" fillId="3" borderId="4" xfId="2" applyNumberFormat="1" applyFont="1" applyFill="1" applyBorder="1" applyAlignment="1">
      <alignment horizontal="center" vertical="center" wrapText="1"/>
    </xf>
    <xf numFmtId="15" fontId="5" fillId="0" borderId="1" xfId="0" applyNumberFormat="1" applyFont="1" applyBorder="1" applyAlignment="1">
      <alignment horizontal="center" vertical="center" wrapText="1"/>
    </xf>
    <xf numFmtId="49" fontId="8" fillId="14" borderId="2" xfId="2" applyNumberFormat="1" applyFont="1" applyFill="1" applyBorder="1" applyAlignment="1">
      <alignment horizontal="justify" vertical="justify" wrapText="1"/>
    </xf>
    <xf numFmtId="49" fontId="8" fillId="14" borderId="3" xfId="2" applyNumberFormat="1" applyFont="1" applyFill="1" applyBorder="1" applyAlignment="1">
      <alignment horizontal="justify" vertical="justify" wrapText="1"/>
    </xf>
    <xf numFmtId="49" fontId="8" fillId="14" borderId="4" xfId="2" applyNumberFormat="1" applyFont="1" applyFill="1" applyBorder="1" applyAlignment="1">
      <alignment horizontal="justify" vertical="justify" wrapText="1"/>
    </xf>
    <xf numFmtId="0" fontId="8" fillId="14" borderId="2" xfId="2" applyFont="1" applyFill="1" applyBorder="1" applyAlignment="1">
      <alignment horizontal="justify" vertical="justify" wrapText="1"/>
    </xf>
    <xf numFmtId="0" fontId="8" fillId="14" borderId="3" xfId="2" applyFont="1" applyFill="1" applyBorder="1" applyAlignment="1">
      <alignment horizontal="justify" vertical="justify" wrapText="1"/>
    </xf>
    <xf numFmtId="0" fontId="8" fillId="14" borderId="4" xfId="2" applyFont="1" applyFill="1" applyBorder="1" applyAlignment="1">
      <alignment horizontal="justify" vertical="justify" wrapText="1"/>
    </xf>
    <xf numFmtId="0" fontId="7" fillId="15" borderId="1" xfId="2" applyFont="1" applyFill="1" applyBorder="1" applyAlignment="1">
      <alignment horizontal="center" vertical="center" wrapText="1"/>
    </xf>
    <xf numFmtId="169" fontId="7" fillId="0" borderId="1" xfId="5" applyNumberFormat="1" applyFont="1" applyBorder="1" applyAlignment="1">
      <alignment horizontal="right" vertical="center" wrapText="1"/>
    </xf>
    <xf numFmtId="169" fontId="7" fillId="0" borderId="2" xfId="5" applyNumberFormat="1" applyFont="1" applyBorder="1" applyAlignment="1">
      <alignment horizontal="right" vertical="center" wrapText="1"/>
    </xf>
    <xf numFmtId="169" fontId="7" fillId="0" borderId="4" xfId="5" applyNumberFormat="1" applyFont="1" applyBorder="1" applyAlignment="1">
      <alignment horizontal="right" vertical="center" wrapText="1"/>
    </xf>
    <xf numFmtId="0" fontId="7" fillId="15" borderId="2" xfId="2" applyFont="1" applyFill="1" applyBorder="1" applyAlignment="1">
      <alignment horizontal="center" vertical="center" wrapText="1"/>
    </xf>
    <xf numFmtId="0" fontId="7" fillId="15" borderId="4" xfId="2" applyFont="1" applyFill="1" applyBorder="1" applyAlignment="1">
      <alignment horizontal="center" vertical="center" wrapText="1"/>
    </xf>
    <xf numFmtId="38" fontId="7" fillId="15" borderId="2" xfId="2" applyNumberFormat="1" applyFont="1" applyFill="1" applyBorder="1" applyAlignment="1">
      <alignment horizontal="center" vertical="center" wrapText="1"/>
    </xf>
    <xf numFmtId="38" fontId="7" fillId="15" borderId="4" xfId="2" applyNumberFormat="1" applyFont="1" applyFill="1" applyBorder="1" applyAlignment="1">
      <alignment horizontal="center" vertical="center" wrapText="1"/>
    </xf>
    <xf numFmtId="169" fontId="7" fillId="15" borderId="1" xfId="5" applyNumberFormat="1" applyFont="1" applyFill="1" applyBorder="1" applyAlignment="1">
      <alignment horizontal="center" vertical="center" wrapText="1"/>
    </xf>
    <xf numFmtId="15" fontId="7" fillId="15" borderId="1" xfId="2" applyNumberFormat="1" applyFont="1" applyFill="1" applyBorder="1" applyAlignment="1">
      <alignment horizontal="center" vertical="center" wrapText="1"/>
    </xf>
    <xf numFmtId="15" fontId="5" fillId="15" borderId="1" xfId="0" applyNumberFormat="1" applyFont="1" applyFill="1" applyBorder="1" applyAlignment="1">
      <alignment horizontal="center" vertical="center" wrapText="1"/>
    </xf>
    <xf numFmtId="164" fontId="0" fillId="15" borderId="5" xfId="11" applyFont="1" applyFill="1" applyBorder="1" applyAlignment="1">
      <alignment horizontal="center"/>
    </xf>
    <xf numFmtId="164" fontId="0" fillId="15" borderId="7" xfId="11" applyFont="1" applyFill="1" applyBorder="1" applyAlignment="1">
      <alignment horizontal="center"/>
    </xf>
    <xf numFmtId="169" fontId="7" fillId="0" borderId="2" xfId="5" applyNumberFormat="1" applyFont="1" applyBorder="1" applyAlignment="1">
      <alignment horizontal="right" wrapText="1"/>
    </xf>
    <xf numFmtId="169" fontId="7" fillId="0" borderId="3" xfId="5" applyNumberFormat="1" applyFont="1" applyBorder="1" applyAlignment="1">
      <alignment horizontal="right" wrapText="1"/>
    </xf>
    <xf numFmtId="169" fontId="7" fillId="0" borderId="4" xfId="5" applyNumberFormat="1" applyFont="1" applyBorder="1" applyAlignment="1">
      <alignment horizontal="right" wrapText="1"/>
    </xf>
    <xf numFmtId="15" fontId="7" fillId="0" borderId="1" xfId="2" applyNumberFormat="1" applyFont="1" applyBorder="1" applyAlignment="1">
      <alignment horizontal="center" vertical="center"/>
    </xf>
    <xf numFmtId="169" fontId="7" fillId="0" borderId="1" xfId="2" applyNumberFormat="1" applyFont="1" applyBorder="1" applyAlignment="1">
      <alignment horizontal="center" vertical="center" wrapText="1"/>
    </xf>
    <xf numFmtId="164" fontId="7" fillId="0" borderId="1" xfId="11" applyFont="1" applyBorder="1" applyAlignment="1">
      <alignment horizontal="center" vertical="center"/>
    </xf>
    <xf numFmtId="164" fontId="7" fillId="0" borderId="1" xfId="11" applyFont="1" applyBorder="1" applyAlignment="1">
      <alignment horizontal="center" vertical="center" wrapText="1"/>
    </xf>
    <xf numFmtId="164" fontId="8" fillId="0" borderId="1" xfId="11" applyFont="1" applyBorder="1" applyAlignment="1">
      <alignment horizontal="center" vertical="center" wrapText="1"/>
    </xf>
    <xf numFmtId="164" fontId="7" fillId="0" borderId="1" xfId="11" applyFont="1" applyBorder="1" applyAlignment="1">
      <alignment vertical="center" wrapText="1"/>
    </xf>
    <xf numFmtId="165" fontId="7" fillId="0" borderId="1" xfId="2" applyNumberFormat="1" applyFont="1" applyBorder="1" applyAlignment="1">
      <alignment horizontal="center" vertical="center" wrapText="1"/>
    </xf>
    <xf numFmtId="15" fontId="5" fillId="0" borderId="2" xfId="0" applyNumberFormat="1" applyFont="1" applyBorder="1" applyAlignment="1">
      <alignment horizontal="center" vertical="center" wrapText="1"/>
    </xf>
    <xf numFmtId="15" fontId="5" fillId="0" borderId="4" xfId="0" applyNumberFormat="1" applyFont="1" applyBorder="1" applyAlignment="1">
      <alignment horizontal="center" vertical="center" wrapText="1"/>
    </xf>
    <xf numFmtId="164" fontId="7" fillId="0" borderId="2" xfId="11" applyFont="1" applyBorder="1" applyAlignment="1">
      <alignment horizontal="center" vertical="center" wrapText="1"/>
    </xf>
    <xf numFmtId="164" fontId="7" fillId="0" borderId="3" xfId="11" applyFont="1" applyBorder="1" applyAlignment="1">
      <alignment horizontal="center" vertical="center" wrapText="1"/>
    </xf>
    <xf numFmtId="164" fontId="7" fillId="0" borderId="4" xfId="11" applyFont="1" applyBorder="1" applyAlignment="1">
      <alignment horizontal="center" vertical="center" wrapText="1"/>
    </xf>
    <xf numFmtId="172" fontId="8" fillId="0" borderId="2" xfId="11" applyNumberFormat="1" applyFont="1" applyBorder="1" applyAlignment="1">
      <alignment horizontal="right" vertical="center" wrapText="1"/>
    </xf>
    <xf numFmtId="172" fontId="8" fillId="0" borderId="4" xfId="11" applyNumberFormat="1" applyFont="1" applyBorder="1" applyAlignment="1">
      <alignment horizontal="right" vertical="center" wrapText="1"/>
    </xf>
    <xf numFmtId="172" fontId="17" fillId="0" borderId="2" xfId="11" applyNumberFormat="1" applyFont="1" applyBorder="1" applyAlignment="1">
      <alignment horizontal="right" vertical="center" wrapText="1"/>
    </xf>
    <xf numFmtId="172" fontId="17" fillId="0" borderId="3" xfId="11" applyNumberFormat="1" applyFont="1" applyBorder="1" applyAlignment="1">
      <alignment horizontal="right" vertical="center" wrapText="1"/>
    </xf>
    <xf numFmtId="169" fontId="7" fillId="0" borderId="1" xfId="5" applyNumberFormat="1" applyFont="1" applyBorder="1" applyAlignment="1">
      <alignment horizontal="right" wrapText="1"/>
    </xf>
    <xf numFmtId="0" fontId="19" fillId="0" borderId="1" xfId="0" applyFont="1" applyBorder="1" applyAlignment="1">
      <alignment horizontal="right" wrapText="1"/>
    </xf>
    <xf numFmtId="15" fontId="7" fillId="0" borderId="2" xfId="2" applyNumberFormat="1" applyFont="1" applyBorder="1" applyAlignment="1">
      <alignment horizontal="right" wrapText="1"/>
    </xf>
    <xf numFmtId="15" fontId="7" fillId="0" borderId="4" xfId="2" applyNumberFormat="1" applyFont="1" applyBorder="1" applyAlignment="1">
      <alignment horizontal="right" wrapText="1"/>
    </xf>
    <xf numFmtId="169" fontId="7" fillId="0" borderId="2" xfId="5" applyNumberFormat="1" applyFont="1" applyFill="1" applyBorder="1" applyAlignment="1">
      <alignment horizontal="right" wrapText="1"/>
    </xf>
    <xf numFmtId="169" fontId="7" fillId="0" borderId="4" xfId="5" applyNumberFormat="1" applyFont="1" applyFill="1" applyBorder="1" applyAlignment="1">
      <alignment horizontal="right" wrapText="1"/>
    </xf>
    <xf numFmtId="169" fontId="8" fillId="0" borderId="2" xfId="5" applyNumberFormat="1" applyFont="1" applyBorder="1" applyAlignment="1">
      <alignment horizontal="center" vertical="center" wrapText="1"/>
    </xf>
    <xf numFmtId="169" fontId="8" fillId="0" borderId="4" xfId="5" applyNumberFormat="1" applyFont="1" applyBorder="1" applyAlignment="1">
      <alignment horizontal="center" vertical="center" wrapText="1"/>
    </xf>
    <xf numFmtId="15" fontId="11" fillId="0" borderId="1" xfId="2" applyNumberFormat="1" applyBorder="1" applyAlignment="1">
      <alignment horizontal="right"/>
    </xf>
    <xf numFmtId="15" fontId="11" fillId="0" borderId="2" xfId="2" applyNumberFormat="1" applyBorder="1" applyAlignment="1">
      <alignment horizontal="right"/>
    </xf>
    <xf numFmtId="15" fontId="11" fillId="0" borderId="4" xfId="2" applyNumberFormat="1" applyBorder="1" applyAlignment="1">
      <alignment horizontal="right"/>
    </xf>
    <xf numFmtId="15" fontId="11" fillId="0" borderId="8" xfId="2" applyNumberFormat="1" applyBorder="1" applyAlignment="1">
      <alignment horizontal="right"/>
    </xf>
    <xf numFmtId="15" fontId="11" fillId="0" borderId="10" xfId="2" applyNumberFormat="1" applyBorder="1" applyAlignment="1">
      <alignment horizontal="right"/>
    </xf>
    <xf numFmtId="169" fontId="2" fillId="0" borderId="2" xfId="0" applyNumberFormat="1" applyFont="1" applyBorder="1" applyAlignment="1">
      <alignment horizontal="right" wrapText="1"/>
    </xf>
    <xf numFmtId="0" fontId="2" fillId="0" borderId="3" xfId="0" applyFont="1" applyBorder="1" applyAlignment="1">
      <alignment horizontal="right" wrapText="1"/>
    </xf>
    <xf numFmtId="0" fontId="2" fillId="0" borderId="4" xfId="0" applyFont="1" applyBorder="1" applyAlignment="1">
      <alignment horizontal="right" wrapText="1"/>
    </xf>
    <xf numFmtId="15" fontId="11" fillId="0" borderId="8" xfId="2" applyNumberFormat="1" applyBorder="1" applyAlignment="1">
      <alignment horizontal="center"/>
    </xf>
    <xf numFmtId="15" fontId="11" fillId="0" borderId="10" xfId="2" applyNumberFormat="1" applyBorder="1" applyAlignment="1">
      <alignment horizontal="center"/>
    </xf>
    <xf numFmtId="0" fontId="2" fillId="0" borderId="1" xfId="0" applyFont="1" applyBorder="1" applyAlignment="1">
      <alignment horizontal="center" vertical="center" wrapText="1"/>
    </xf>
    <xf numFmtId="0" fontId="0" fillId="0" borderId="1" xfId="0" applyBorder="1" applyAlignment="1">
      <alignment horizontal="right" wrapText="1"/>
    </xf>
    <xf numFmtId="0" fontId="2" fillId="0" borderId="1" xfId="0" applyFont="1" applyBorder="1" applyAlignment="1">
      <alignment horizontal="right" wrapText="1"/>
    </xf>
    <xf numFmtId="164" fontId="7" fillId="0" borderId="2" xfId="11" applyFont="1" applyBorder="1" applyAlignment="1">
      <alignment horizontal="right" wrapText="1"/>
    </xf>
    <xf numFmtId="164" fontId="7" fillId="0" borderId="3" xfId="11" applyFont="1" applyBorder="1" applyAlignment="1">
      <alignment horizontal="right" wrapText="1"/>
    </xf>
    <xf numFmtId="164" fontId="7" fillId="0" borderId="4" xfId="11" applyFont="1" applyBorder="1" applyAlignment="1">
      <alignment horizontal="right" wrapText="1"/>
    </xf>
    <xf numFmtId="14" fontId="0" fillId="0" borderId="1" xfId="0" applyNumberFormat="1" applyBorder="1" applyAlignment="1">
      <alignment horizontal="right" wrapText="1"/>
    </xf>
    <xf numFmtId="14" fontId="2" fillId="0" borderId="1" xfId="0" applyNumberFormat="1" applyFont="1" applyBorder="1" applyAlignment="1">
      <alignment horizontal="right" wrapText="1"/>
    </xf>
    <xf numFmtId="169" fontId="5" fillId="0" borderId="1" xfId="0" applyNumberFormat="1" applyFont="1" applyBorder="1" applyAlignment="1">
      <alignment horizontal="right"/>
    </xf>
    <xf numFmtId="0" fontId="19" fillId="0" borderId="2" xfId="0" applyFont="1" applyBorder="1" applyAlignment="1">
      <alignment horizontal="right" wrapText="1"/>
    </xf>
    <xf numFmtId="0" fontId="19" fillId="0" borderId="4" xfId="0" applyFont="1" applyBorder="1" applyAlignment="1">
      <alignment horizontal="right" wrapText="1"/>
    </xf>
    <xf numFmtId="0" fontId="0" fillId="0" borderId="2" xfId="0" applyBorder="1" applyAlignment="1">
      <alignment horizontal="right" wrapText="1"/>
    </xf>
    <xf numFmtId="0" fontId="0" fillId="0" borderId="4" xfId="0" applyBorder="1" applyAlignment="1">
      <alignment horizontal="right" wrapText="1"/>
    </xf>
    <xf numFmtId="0" fontId="19" fillId="0" borderId="1" xfId="0" applyFont="1" applyBorder="1" applyAlignment="1">
      <alignment horizontal="center" vertical="center" wrapText="1"/>
    </xf>
    <xf numFmtId="169" fontId="5" fillId="0" borderId="1" xfId="0" applyNumberFormat="1" applyFont="1" applyBorder="1" applyAlignment="1">
      <alignment horizontal="center"/>
    </xf>
    <xf numFmtId="14" fontId="2" fillId="0" borderId="1" xfId="0" applyNumberFormat="1" applyFont="1" applyBorder="1" applyAlignment="1">
      <alignment horizontal="right" vertical="center" wrapText="1"/>
    </xf>
    <xf numFmtId="0" fontId="2" fillId="0" borderId="1" xfId="0" applyFont="1" applyBorder="1" applyAlignment="1">
      <alignment horizontal="right" vertical="center" wrapText="1"/>
    </xf>
    <xf numFmtId="0" fontId="0" fillId="0" borderId="1" xfId="0" applyBorder="1" applyAlignment="1">
      <alignment horizontal="center" vertical="center" wrapText="1"/>
    </xf>
    <xf numFmtId="169" fontId="5" fillId="0" borderId="1" xfId="0" applyNumberFormat="1" applyFont="1" applyBorder="1" applyAlignment="1">
      <alignment horizontal="right" wrapText="1"/>
    </xf>
    <xf numFmtId="0" fontId="5" fillId="0" borderId="1" xfId="0" applyFont="1" applyBorder="1" applyAlignment="1">
      <alignment horizontal="right" wrapText="1"/>
    </xf>
    <xf numFmtId="169" fontId="5" fillId="0" borderId="1" xfId="0" applyNumberFormat="1" applyFont="1" applyBorder="1" applyAlignment="1">
      <alignment horizontal="center" vertical="center" wrapText="1"/>
    </xf>
    <xf numFmtId="0" fontId="8" fillId="3" borderId="13" xfId="0" applyFont="1" applyFill="1" applyBorder="1" applyAlignment="1">
      <alignment horizontal="center" vertical="center" wrapText="1"/>
    </xf>
    <xf numFmtId="0" fontId="8" fillId="3" borderId="0" xfId="0" applyFont="1" applyFill="1" applyAlignment="1">
      <alignment horizontal="center" vertical="center" wrapText="1"/>
    </xf>
    <xf numFmtId="0" fontId="8" fillId="3" borderId="14" xfId="0" applyFont="1" applyFill="1" applyBorder="1" applyAlignment="1">
      <alignment horizontal="center" vertical="center" wrapText="1"/>
    </xf>
    <xf numFmtId="175" fontId="5" fillId="0" borderId="1" xfId="0" applyNumberFormat="1" applyFont="1" applyBorder="1" applyAlignment="1">
      <alignment horizontal="right" wrapText="1"/>
    </xf>
    <xf numFmtId="169" fontId="2" fillId="0" borderId="1" xfId="0" applyNumberFormat="1" applyFont="1" applyBorder="1" applyAlignment="1">
      <alignment horizontal="right" wrapText="1"/>
    </xf>
    <xf numFmtId="169" fontId="0" fillId="0" borderId="1" xfId="0" applyNumberFormat="1" applyBorder="1" applyAlignment="1">
      <alignment horizontal="right"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0" fontId="2" fillId="0" borderId="2" xfId="0" applyFont="1" applyBorder="1" applyAlignment="1">
      <alignment horizontal="center" vertical="center" wrapText="1"/>
    </xf>
    <xf numFmtId="0" fontId="2" fillId="0" borderId="4" xfId="0" applyFont="1" applyBorder="1" applyAlignment="1">
      <alignment horizontal="center" vertical="center" wrapText="1"/>
    </xf>
    <xf numFmtId="15" fontId="0" fillId="0" borderId="1" xfId="0" applyNumberFormat="1" applyBorder="1" applyAlignment="1">
      <alignment horizontal="right" wrapText="1"/>
    </xf>
    <xf numFmtId="169" fontId="2" fillId="0" borderId="1" xfId="0" applyNumberFormat="1" applyFont="1" applyBorder="1" applyAlignment="1">
      <alignment horizontal="center" vertical="center" wrapText="1"/>
    </xf>
    <xf numFmtId="176" fontId="7" fillId="0" borderId="1" xfId="5" applyNumberFormat="1" applyFont="1" applyBorder="1" applyAlignment="1">
      <alignment vertical="center" wrapText="1"/>
    </xf>
    <xf numFmtId="176" fontId="7" fillId="0" borderId="2" xfId="5" applyNumberFormat="1" applyFont="1" applyBorder="1" applyAlignment="1">
      <alignment vertical="center" wrapText="1"/>
    </xf>
    <xf numFmtId="0" fontId="19" fillId="0" borderId="2" xfId="0" applyFont="1" applyBorder="1" applyAlignment="1">
      <alignment vertical="center" wrapText="1"/>
    </xf>
    <xf numFmtId="0" fontId="19" fillId="0" borderId="4" xfId="0" applyFont="1" applyBorder="1" applyAlignment="1">
      <alignment vertical="center" wrapText="1"/>
    </xf>
    <xf numFmtId="15" fontId="7" fillId="0" borderId="1" xfId="2" applyNumberFormat="1" applyFont="1" applyBorder="1" applyAlignment="1">
      <alignment vertical="center" wrapText="1"/>
    </xf>
    <xf numFmtId="176" fontId="7" fillId="0" borderId="2" xfId="5" applyNumberFormat="1" applyFont="1" applyBorder="1" applyAlignment="1">
      <alignment wrapText="1"/>
    </xf>
    <xf numFmtId="176" fontId="7" fillId="0" borderId="4" xfId="5" applyNumberFormat="1" applyFont="1" applyBorder="1" applyAlignment="1">
      <alignment wrapText="1"/>
    </xf>
    <xf numFmtId="15" fontId="7" fillId="0" borderId="2" xfId="2" applyNumberFormat="1" applyFont="1" applyBorder="1" applyAlignment="1">
      <alignment vertical="center" wrapText="1"/>
    </xf>
    <xf numFmtId="15" fontId="7" fillId="0" borderId="4" xfId="2" applyNumberFormat="1" applyFont="1" applyBorder="1" applyAlignment="1">
      <alignment vertical="center" wrapText="1"/>
    </xf>
    <xf numFmtId="0" fontId="7" fillId="0" borderId="2" xfId="2" applyFont="1" applyBorder="1" applyAlignment="1">
      <alignment horizontal="center" wrapText="1"/>
    </xf>
    <xf numFmtId="0" fontId="7" fillId="0" borderId="4" xfId="2" applyFont="1" applyBorder="1" applyAlignment="1">
      <alignment horizontal="center" wrapText="1"/>
    </xf>
    <xf numFmtId="0" fontId="5" fillId="0" borderId="1" xfId="0" applyFont="1" applyBorder="1" applyAlignment="1">
      <alignment horizontal="center" wrapText="1"/>
    </xf>
    <xf numFmtId="176" fontId="7" fillId="0" borderId="1" xfId="5" applyNumberFormat="1" applyFont="1" applyBorder="1" applyAlignment="1">
      <alignment wrapText="1"/>
    </xf>
    <xf numFmtId="0" fontId="19" fillId="0" borderId="2" xfId="0" applyFont="1" applyBorder="1" applyAlignment="1">
      <alignment wrapText="1"/>
    </xf>
    <xf numFmtId="0" fontId="19" fillId="0" borderId="4" xfId="0" applyFont="1" applyBorder="1" applyAlignment="1">
      <alignment wrapText="1"/>
    </xf>
    <xf numFmtId="15" fontId="7" fillId="0" borderId="1" xfId="2" applyNumberFormat="1" applyFont="1" applyBorder="1" applyAlignment="1">
      <alignment wrapText="1"/>
    </xf>
    <xf numFmtId="0" fontId="7" fillId="0" borderId="1" xfId="2" applyFont="1" applyBorder="1" applyAlignment="1">
      <alignment horizontal="center" wrapText="1"/>
    </xf>
    <xf numFmtId="176" fontId="2" fillId="0" borderId="2" xfId="0" applyNumberFormat="1" applyFont="1" applyBorder="1" applyAlignment="1">
      <alignment vertical="center" wrapText="1"/>
    </xf>
    <xf numFmtId="176" fontId="2" fillId="0" borderId="3" xfId="0" applyNumberFormat="1" applyFont="1" applyBorder="1" applyAlignment="1">
      <alignment vertical="center" wrapText="1"/>
    </xf>
    <xf numFmtId="176" fontId="2" fillId="0" borderId="1" xfId="0" applyNumberFormat="1" applyFont="1" applyBorder="1" applyAlignment="1">
      <alignment wrapText="1"/>
    </xf>
    <xf numFmtId="0" fontId="19" fillId="0" borderId="1" xfId="0" applyFont="1" applyBorder="1" applyAlignment="1">
      <alignment wrapText="1"/>
    </xf>
    <xf numFmtId="0" fontId="7" fillId="0" borderId="1" xfId="2" applyFont="1" applyBorder="1" applyAlignment="1">
      <alignment horizontal="justify" vertical="justify" wrapText="1"/>
    </xf>
    <xf numFmtId="15" fontId="5" fillId="0" borderId="1" xfId="0" applyNumberFormat="1" applyFont="1" applyBorder="1" applyAlignment="1">
      <alignment horizontal="right" vertical="center" wrapText="1"/>
    </xf>
    <xf numFmtId="0" fontId="5" fillId="0" borderId="1" xfId="0" applyFont="1" applyBorder="1" applyAlignment="1">
      <alignment horizontal="right" vertical="center" wrapText="1"/>
    </xf>
    <xf numFmtId="179" fontId="0" fillId="0" borderId="1" xfId="0" applyNumberFormat="1" applyBorder="1" applyAlignment="1">
      <alignment horizontal="right" vertical="center" wrapText="1"/>
    </xf>
    <xf numFmtId="179" fontId="2" fillId="0" borderId="1" xfId="0" applyNumberFormat="1" applyFont="1" applyBorder="1" applyAlignment="1">
      <alignment horizontal="right" vertical="center" wrapText="1"/>
    </xf>
    <xf numFmtId="0" fontId="7" fillId="0" borderId="5"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10" xfId="2" applyFont="1" applyBorder="1" applyAlignment="1">
      <alignment horizontal="center" vertical="center" wrapText="1"/>
    </xf>
    <xf numFmtId="169" fontId="7" fillId="0" borderId="1" xfId="5" applyNumberFormat="1" applyFont="1" applyFill="1" applyBorder="1" applyAlignment="1">
      <alignment horizontal="right" vertical="center" wrapText="1"/>
    </xf>
    <xf numFmtId="169" fontId="36" fillId="0" borderId="2" xfId="14" applyNumberFormat="1" applyBorder="1" applyAlignment="1">
      <alignment horizontal="right" wrapText="1"/>
    </xf>
    <xf numFmtId="169" fontId="36" fillId="0" borderId="4" xfId="14" applyNumberFormat="1" applyBorder="1" applyAlignment="1">
      <alignment horizontal="right" wrapText="1"/>
    </xf>
    <xf numFmtId="169" fontId="5" fillId="0" borderId="11" xfId="0" applyNumberFormat="1" applyFont="1" applyBorder="1" applyAlignment="1">
      <alignment horizontal="right" vertical="center" wrapText="1"/>
    </xf>
    <xf numFmtId="169" fontId="5" fillId="0" borderId="12" xfId="0" applyNumberFormat="1" applyFont="1" applyBorder="1" applyAlignment="1">
      <alignment horizontal="right" vertical="center" wrapText="1"/>
    </xf>
    <xf numFmtId="0" fontId="26" fillId="0" borderId="17" xfId="12" applyFont="1" applyBorder="1" applyAlignment="1">
      <alignment horizontal="center" vertical="center"/>
    </xf>
    <xf numFmtId="0" fontId="26" fillId="0" borderId="15" xfId="12" applyFont="1" applyBorder="1" applyAlignment="1">
      <alignment horizontal="center" vertical="center"/>
    </xf>
    <xf numFmtId="0" fontId="26" fillId="0" borderId="16" xfId="12" applyFont="1" applyBorder="1" applyAlignment="1">
      <alignment horizontal="center" vertical="center"/>
    </xf>
    <xf numFmtId="0" fontId="26" fillId="0" borderId="22" xfId="12" applyFont="1" applyBorder="1" applyAlignment="1">
      <alignment horizontal="center" vertical="center"/>
    </xf>
    <xf numFmtId="0" fontId="26" fillId="0" borderId="0" xfId="12" applyFont="1" applyAlignment="1">
      <alignment horizontal="center" vertical="center"/>
    </xf>
    <xf numFmtId="0" fontId="26" fillId="0" borderId="21" xfId="12" applyFont="1" applyBorder="1" applyAlignment="1">
      <alignment horizontal="center" vertical="center"/>
    </xf>
    <xf numFmtId="0" fontId="3" fillId="0" borderId="2" xfId="12" applyFont="1" applyBorder="1" applyAlignment="1">
      <alignment horizontal="center" vertical="center"/>
    </xf>
    <xf numFmtId="0" fontId="3" fillId="0" borderId="3" xfId="12" applyFont="1" applyBorder="1" applyAlignment="1">
      <alignment horizontal="center" vertical="center"/>
    </xf>
    <xf numFmtId="0" fontId="3" fillId="0" borderId="4" xfId="12" applyFont="1" applyBorder="1" applyAlignment="1">
      <alignment horizontal="center" vertical="center"/>
    </xf>
    <xf numFmtId="14" fontId="32" fillId="0" borderId="2" xfId="12" applyNumberFormat="1" applyFont="1" applyBorder="1" applyAlignment="1">
      <alignment horizontal="center" vertical="center"/>
    </xf>
    <xf numFmtId="0" fontId="32" fillId="0" borderId="3" xfId="12" applyFont="1" applyBorder="1" applyAlignment="1">
      <alignment horizontal="center" vertical="center"/>
    </xf>
    <xf numFmtId="0" fontId="32" fillId="0" borderId="4" xfId="12" applyFont="1" applyBorder="1" applyAlignment="1">
      <alignment horizontal="center" vertical="center"/>
    </xf>
    <xf numFmtId="0" fontId="41" fillId="0" borderId="44" xfId="12" applyFont="1" applyBorder="1" applyAlignment="1">
      <alignment horizontal="center" vertical="center"/>
    </xf>
    <xf numFmtId="0" fontId="41" fillId="0" borderId="6" xfId="12" applyFont="1" applyBorder="1" applyAlignment="1">
      <alignment horizontal="center" vertical="center"/>
    </xf>
    <xf numFmtId="0" fontId="41" fillId="0" borderId="7" xfId="12" applyFont="1" applyBorder="1" applyAlignment="1">
      <alignment horizontal="center" vertical="center"/>
    </xf>
    <xf numFmtId="0" fontId="41" fillId="0" borderId="43" xfId="12" applyFont="1" applyBorder="1" applyAlignment="1">
      <alignment horizontal="center" vertical="center"/>
    </xf>
    <xf numFmtId="0" fontId="41" fillId="0" borderId="9" xfId="12" applyFont="1" applyBorder="1" applyAlignment="1">
      <alignment horizontal="center" vertical="center"/>
    </xf>
    <xf numFmtId="0" fontId="41" fillId="0" borderId="10" xfId="12" applyFont="1" applyBorder="1" applyAlignment="1">
      <alignment horizontal="center" vertical="center"/>
    </xf>
    <xf numFmtId="49" fontId="24" fillId="0" borderId="1" xfId="12" applyNumberFormat="1" applyFont="1" applyBorder="1" applyAlignment="1">
      <alignment horizontal="center" vertical="center" shrinkToFit="1"/>
    </xf>
    <xf numFmtId="49" fontId="24" fillId="0" borderId="27" xfId="12" applyNumberFormat="1" applyFont="1" applyBorder="1" applyAlignment="1">
      <alignment horizontal="center" vertical="center" shrinkToFit="1"/>
    </xf>
    <xf numFmtId="0" fontId="23" fillId="20" borderId="17" xfId="12" applyFont="1" applyFill="1" applyBorder="1" applyAlignment="1">
      <alignment horizontal="center" vertical="center" wrapText="1"/>
    </xf>
    <xf numFmtId="0" fontId="23" fillId="20" borderId="15" xfId="12" applyFont="1" applyFill="1" applyBorder="1" applyAlignment="1">
      <alignment horizontal="center" vertical="center" wrapText="1"/>
    </xf>
    <xf numFmtId="0" fontId="23" fillId="20" borderId="16" xfId="12" applyFont="1" applyFill="1" applyBorder="1" applyAlignment="1">
      <alignment horizontal="center" vertical="center" wrapText="1"/>
    </xf>
    <xf numFmtId="0" fontId="23" fillId="20" borderId="23" xfId="12" applyFont="1" applyFill="1" applyBorder="1" applyAlignment="1">
      <alignment horizontal="center" vertical="center" wrapText="1"/>
    </xf>
    <xf numFmtId="0" fontId="23" fillId="20" borderId="24" xfId="12" applyFont="1" applyFill="1" applyBorder="1" applyAlignment="1">
      <alignment horizontal="center" vertical="center" wrapText="1"/>
    </xf>
    <xf numFmtId="0" fontId="23" fillId="20" borderId="25"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3" fillId="20" borderId="25" xfId="12" applyFont="1" applyFill="1" applyBorder="1" applyAlignment="1">
      <alignment horizontal="center" vertical="center" wrapText="1"/>
    </xf>
    <xf numFmtId="0" fontId="34" fillId="0" borderId="22" xfId="12" applyFont="1" applyBorder="1" applyAlignment="1">
      <alignment horizontal="center" vertical="center"/>
    </xf>
    <xf numFmtId="0" fontId="34" fillId="0" borderId="0" xfId="12" applyFont="1" applyAlignment="1">
      <alignment horizontal="center" vertical="center"/>
    </xf>
    <xf numFmtId="0" fontId="34" fillId="0" borderId="21" xfId="12" applyFont="1" applyBorder="1" applyAlignment="1">
      <alignment horizontal="center" vertical="center"/>
    </xf>
    <xf numFmtId="0" fontId="34" fillId="0" borderId="17" xfId="12" applyFont="1" applyBorder="1" applyAlignment="1">
      <alignment horizontal="center" vertical="center"/>
    </xf>
    <xf numFmtId="0" fontId="34" fillId="0" borderId="15" xfId="12" applyFont="1" applyBorder="1" applyAlignment="1">
      <alignment horizontal="center" vertical="center"/>
    </xf>
    <xf numFmtId="0" fontId="34" fillId="0" borderId="16" xfId="12" applyFont="1" applyBorder="1" applyAlignment="1">
      <alignment horizontal="center" vertical="center"/>
    </xf>
    <xf numFmtId="0" fontId="25" fillId="20" borderId="17" xfId="12" applyFont="1" applyFill="1" applyBorder="1" applyAlignment="1">
      <alignment horizontal="center" vertical="center" wrapText="1"/>
    </xf>
    <xf numFmtId="0" fontId="25" fillId="20" borderId="15" xfId="12" applyFont="1" applyFill="1" applyBorder="1" applyAlignment="1">
      <alignment horizontal="center" vertical="center" wrapText="1"/>
    </xf>
    <xf numFmtId="0" fontId="25" fillId="20" borderId="16" xfId="12" applyFont="1" applyFill="1" applyBorder="1" applyAlignment="1">
      <alignment horizontal="center" vertical="center" wrapText="1"/>
    </xf>
    <xf numFmtId="0" fontId="25" fillId="20" borderId="23" xfId="12" applyFont="1" applyFill="1" applyBorder="1" applyAlignment="1">
      <alignment horizontal="center" vertical="center" wrapText="1"/>
    </xf>
    <xf numFmtId="0" fontId="25" fillId="20" borderId="24" xfId="12" applyFont="1" applyFill="1" applyBorder="1" applyAlignment="1">
      <alignment horizontal="center" vertical="center" wrapText="1"/>
    </xf>
    <xf numFmtId="0" fontId="25" fillId="20" borderId="25" xfId="12" applyFont="1" applyFill="1" applyBorder="1" applyAlignment="1">
      <alignment horizontal="center" vertical="center" wrapText="1"/>
    </xf>
    <xf numFmtId="0" fontId="0" fillId="20" borderId="17" xfId="12" applyFont="1" applyFill="1" applyBorder="1" applyAlignment="1">
      <alignment horizontal="center" vertical="center" wrapText="1"/>
    </xf>
    <xf numFmtId="0" fontId="2" fillId="20" borderId="15" xfId="12" applyFill="1" applyBorder="1" applyAlignment="1">
      <alignment horizontal="center" vertical="center" wrapText="1"/>
    </xf>
    <xf numFmtId="0" fontId="2" fillId="20" borderId="16" xfId="12" applyFill="1" applyBorder="1" applyAlignment="1">
      <alignment horizontal="center" vertical="center" wrapText="1"/>
    </xf>
    <xf numFmtId="0" fontId="2" fillId="20" borderId="23" xfId="12" applyFill="1" applyBorder="1" applyAlignment="1">
      <alignment horizontal="center" vertical="center" wrapText="1"/>
    </xf>
    <xf numFmtId="0" fontId="2" fillId="20" borderId="24" xfId="12" applyFill="1" applyBorder="1" applyAlignment="1">
      <alignment horizontal="center" vertical="center" wrapText="1"/>
    </xf>
    <xf numFmtId="0" fontId="2" fillId="20" borderId="25" xfId="12" applyFill="1" applyBorder="1" applyAlignment="1">
      <alignment horizontal="center" vertical="center" wrapText="1"/>
    </xf>
    <xf numFmtId="0" fontId="10" fillId="14" borderId="34" xfId="7" applyFont="1" applyFill="1" applyBorder="1" applyAlignment="1">
      <alignment horizontal="center" vertical="center" wrapText="1"/>
    </xf>
    <xf numFmtId="0" fontId="10" fillId="14" borderId="18" xfId="7" applyFont="1" applyFill="1" applyBorder="1" applyAlignment="1">
      <alignment horizontal="center" vertical="center" wrapText="1"/>
    </xf>
    <xf numFmtId="0" fontId="10" fillId="14" borderId="19" xfId="7" applyFont="1" applyFill="1" applyBorder="1" applyAlignment="1">
      <alignment horizontal="center" vertical="center" wrapText="1"/>
    </xf>
    <xf numFmtId="0" fontId="10" fillId="14" borderId="38" xfId="7" applyFont="1" applyFill="1" applyBorder="1" applyAlignment="1">
      <alignment horizontal="center" vertical="center" wrapText="1"/>
    </xf>
    <xf numFmtId="0" fontId="10" fillId="14" borderId="28" xfId="7" applyFont="1" applyFill="1" applyBorder="1" applyAlignment="1">
      <alignment horizontal="center" vertical="center" wrapText="1"/>
    </xf>
    <xf numFmtId="0" fontId="10" fillId="14" borderId="29" xfId="7" applyFont="1" applyFill="1" applyBorder="1" applyAlignment="1">
      <alignment horizontal="center" vertical="center" wrapText="1"/>
    </xf>
    <xf numFmtId="0" fontId="48" fillId="14" borderId="34" xfId="7" applyFont="1" applyFill="1" applyBorder="1" applyAlignment="1">
      <alignment horizontal="center" vertical="center" wrapText="1"/>
    </xf>
    <xf numFmtId="0" fontId="10" fillId="14" borderId="22" xfId="13" applyFont="1" applyFill="1" applyBorder="1" applyAlignment="1">
      <alignment horizontal="center" vertical="center" wrapText="1"/>
    </xf>
    <xf numFmtId="0" fontId="10" fillId="14" borderId="0" xfId="13" applyFont="1" applyFill="1" applyAlignment="1">
      <alignment horizontal="center" vertical="center" wrapText="1"/>
    </xf>
    <xf numFmtId="0" fontId="10" fillId="14" borderId="23" xfId="13" applyFont="1" applyFill="1" applyBorder="1" applyAlignment="1">
      <alignment horizontal="center" vertical="center" wrapText="1"/>
    </xf>
    <xf numFmtId="0" fontId="10" fillId="14" borderId="24" xfId="13" applyFont="1" applyFill="1" applyBorder="1" applyAlignment="1">
      <alignment horizontal="center" vertical="center" wrapText="1"/>
    </xf>
    <xf numFmtId="0" fontId="4" fillId="20" borderId="17" xfId="12" applyFont="1" applyFill="1" applyBorder="1" applyAlignment="1">
      <alignment horizontal="center" vertical="center" wrapText="1"/>
    </xf>
    <xf numFmtId="0" fontId="4" fillId="20" borderId="15" xfId="12" applyFont="1" applyFill="1" applyBorder="1" applyAlignment="1">
      <alignment horizontal="center" vertical="center" wrapText="1"/>
    </xf>
    <xf numFmtId="0" fontId="4" fillId="20" borderId="16" xfId="12" applyFont="1" applyFill="1" applyBorder="1" applyAlignment="1">
      <alignment horizontal="center" vertical="center" wrapText="1"/>
    </xf>
    <xf numFmtId="0" fontId="4" fillId="20" borderId="23" xfId="12" applyFont="1" applyFill="1" applyBorder="1" applyAlignment="1">
      <alignment horizontal="center" vertical="center" wrapText="1"/>
    </xf>
    <xf numFmtId="0" fontId="4" fillId="20" borderId="24" xfId="12" applyFont="1" applyFill="1" applyBorder="1" applyAlignment="1">
      <alignment horizontal="center" vertical="center" wrapText="1"/>
    </xf>
    <xf numFmtId="0" fontId="4" fillId="20" borderId="25" xfId="12" applyFont="1" applyFill="1" applyBorder="1" applyAlignment="1">
      <alignment horizontal="center" vertical="center" wrapText="1"/>
    </xf>
    <xf numFmtId="0" fontId="10" fillId="14" borderId="1" xfId="7" applyFont="1" applyFill="1" applyBorder="1" applyAlignment="1">
      <alignment horizontal="center" vertical="center" wrapText="1"/>
    </xf>
    <xf numFmtId="0" fontId="10" fillId="14" borderId="63" xfId="7" applyFont="1" applyFill="1" applyBorder="1" applyAlignment="1">
      <alignment horizontal="center" vertical="center" wrapText="1"/>
    </xf>
    <xf numFmtId="0" fontId="10" fillId="14" borderId="27" xfId="7" applyFont="1" applyFill="1" applyBorder="1" applyAlignment="1">
      <alignment horizontal="center" vertical="center" wrapText="1"/>
    </xf>
    <xf numFmtId="14" fontId="3" fillId="18" borderId="2" xfId="12" applyNumberFormat="1" applyFont="1" applyFill="1" applyBorder="1" applyAlignment="1">
      <alignment horizontal="center" vertical="center"/>
    </xf>
    <xf numFmtId="0" fontId="3" fillId="18" borderId="3" xfId="12" applyFont="1" applyFill="1" applyBorder="1" applyAlignment="1">
      <alignment horizontal="center" vertical="center"/>
    </xf>
    <xf numFmtId="0" fontId="3" fillId="18" borderId="4" xfId="12" applyFont="1" applyFill="1" applyBorder="1" applyAlignment="1">
      <alignment horizontal="center" vertical="center"/>
    </xf>
    <xf numFmtId="14" fontId="3" fillId="0" borderId="2" xfId="12" applyNumberFormat="1" applyFont="1" applyBorder="1" applyAlignment="1">
      <alignment horizontal="center" vertical="center"/>
    </xf>
    <xf numFmtId="14" fontId="3" fillId="0" borderId="3" xfId="12" applyNumberFormat="1" applyFont="1" applyBorder="1" applyAlignment="1">
      <alignment horizontal="center" vertical="center"/>
    </xf>
    <xf numFmtId="14" fontId="3" fillId="0" borderId="4" xfId="12" applyNumberFormat="1" applyFont="1" applyBorder="1" applyAlignment="1">
      <alignment horizontal="center" vertical="center"/>
    </xf>
    <xf numFmtId="0" fontId="41" fillId="0" borderId="22" xfId="12" applyFont="1" applyBorder="1" applyAlignment="1">
      <alignment horizontal="center" vertical="center"/>
    </xf>
    <xf numFmtId="0" fontId="41" fillId="0" borderId="0" xfId="12" applyFont="1" applyAlignment="1">
      <alignment horizontal="center" vertical="center"/>
    </xf>
    <xf numFmtId="0" fontId="41" fillId="0" borderId="14" xfId="12" applyFont="1" applyBorder="1" applyAlignment="1">
      <alignment horizontal="center" vertical="center"/>
    </xf>
    <xf numFmtId="49" fontId="24" fillId="0" borderId="11" xfId="12" applyNumberFormat="1" applyFont="1" applyBorder="1" applyAlignment="1">
      <alignment horizontal="center" vertical="center" shrinkToFit="1"/>
    </xf>
    <xf numFmtId="49" fontId="24" fillId="0" borderId="40" xfId="12" applyNumberFormat="1" applyFont="1" applyBorder="1" applyAlignment="1">
      <alignment horizontal="center" vertical="center" shrinkToFit="1"/>
    </xf>
    <xf numFmtId="0" fontId="3" fillId="21" borderId="17" xfId="12" applyFont="1" applyFill="1" applyBorder="1" applyAlignment="1">
      <alignment horizontal="center" vertical="center" wrapText="1"/>
    </xf>
    <xf numFmtId="0" fontId="3" fillId="21" borderId="23" xfId="12" applyFont="1" applyFill="1" applyBorder="1" applyAlignment="1">
      <alignment horizontal="center" vertical="center" wrapText="1"/>
    </xf>
    <xf numFmtId="0" fontId="41" fillId="0" borderId="58" xfId="12" applyFont="1" applyBorder="1" applyAlignment="1">
      <alignment horizontal="center" vertical="center"/>
    </xf>
    <xf numFmtId="0" fontId="41" fillId="0" borderId="59" xfId="12" applyFont="1" applyBorder="1" applyAlignment="1">
      <alignment horizontal="center" vertical="center"/>
    </xf>
    <xf numFmtId="0" fontId="41" fillId="0" borderId="60" xfId="12" applyFont="1" applyBorder="1" applyAlignment="1">
      <alignment horizontal="center" vertical="center"/>
    </xf>
    <xf numFmtId="0" fontId="41" fillId="0" borderId="45" xfId="12" applyFont="1" applyBorder="1" applyAlignment="1">
      <alignment horizontal="center" vertical="center"/>
    </xf>
    <xf numFmtId="0" fontId="41" fillId="0" borderId="39" xfId="12" applyFont="1" applyBorder="1" applyAlignment="1">
      <alignment horizontal="center" vertical="center"/>
    </xf>
    <xf numFmtId="0" fontId="41" fillId="0" borderId="46" xfId="12" applyFont="1" applyBorder="1" applyAlignment="1">
      <alignment horizontal="center" vertical="center"/>
    </xf>
    <xf numFmtId="0" fontId="20" fillId="7" borderId="17" xfId="12" applyFont="1" applyFill="1" applyBorder="1" applyAlignment="1">
      <alignment horizontal="center" vertical="center" wrapText="1"/>
    </xf>
    <xf numFmtId="0" fontId="20" fillId="7" borderId="15" xfId="12" applyFont="1" applyFill="1" applyBorder="1" applyAlignment="1">
      <alignment horizontal="center" vertical="center" wrapText="1"/>
    </xf>
    <xf numFmtId="0" fontId="20" fillId="7" borderId="16" xfId="12" applyFont="1" applyFill="1" applyBorder="1" applyAlignment="1">
      <alignment horizontal="center" vertical="center" wrapText="1"/>
    </xf>
    <xf numFmtId="0" fontId="20" fillId="7" borderId="23" xfId="12" applyFont="1" applyFill="1" applyBorder="1" applyAlignment="1">
      <alignment horizontal="center" vertical="center" wrapText="1"/>
    </xf>
    <xf numFmtId="0" fontId="20" fillId="7" borderId="24" xfId="12" applyFont="1" applyFill="1" applyBorder="1" applyAlignment="1">
      <alignment horizontal="center" vertical="center" wrapText="1"/>
    </xf>
    <xf numFmtId="0" fontId="20" fillId="7" borderId="25" xfId="12" applyFont="1" applyFill="1" applyBorder="1" applyAlignment="1">
      <alignment horizontal="center" vertical="center" wrapText="1"/>
    </xf>
    <xf numFmtId="0" fontId="48" fillId="7" borderId="17" xfId="17" applyFont="1" applyFill="1" applyBorder="1" applyAlignment="1">
      <alignment horizontal="center" vertical="center" wrapText="1"/>
    </xf>
    <xf numFmtId="0" fontId="48" fillId="7" borderId="15" xfId="17" applyFont="1" applyFill="1" applyBorder="1" applyAlignment="1">
      <alignment horizontal="center" vertical="center" wrapText="1"/>
    </xf>
    <xf numFmtId="0" fontId="48" fillId="7" borderId="16" xfId="17" applyFont="1" applyFill="1" applyBorder="1" applyAlignment="1">
      <alignment horizontal="center" vertical="center" wrapText="1"/>
    </xf>
    <xf numFmtId="0" fontId="48" fillId="7" borderId="23" xfId="17" applyFont="1" applyFill="1" applyBorder="1" applyAlignment="1">
      <alignment horizontal="center" vertical="center" wrapText="1"/>
    </xf>
    <xf numFmtId="0" fontId="48" fillId="7" borderId="24" xfId="17" applyFont="1" applyFill="1" applyBorder="1" applyAlignment="1">
      <alignment horizontal="center" vertical="center" wrapText="1"/>
    </xf>
    <xf numFmtId="0" fontId="48" fillId="7" borderId="25" xfId="17" applyFont="1" applyFill="1" applyBorder="1" applyAlignment="1">
      <alignment horizontal="center" vertical="center" wrapText="1"/>
    </xf>
    <xf numFmtId="0" fontId="3" fillId="7" borderId="17" xfId="12" applyFont="1" applyFill="1" applyBorder="1" applyAlignment="1">
      <alignment horizontal="center" vertical="center" wrapText="1"/>
    </xf>
    <xf numFmtId="0" fontId="3" fillId="7" borderId="15" xfId="12" applyFont="1" applyFill="1" applyBorder="1" applyAlignment="1">
      <alignment horizontal="center" vertical="center" wrapText="1"/>
    </xf>
    <xf numFmtId="0" fontId="3" fillId="7" borderId="23" xfId="12" applyFont="1" applyFill="1" applyBorder="1" applyAlignment="1">
      <alignment horizontal="center" vertical="center" wrapText="1"/>
    </xf>
    <xf numFmtId="0" fontId="3" fillId="7" borderId="24" xfId="12" applyFont="1" applyFill="1" applyBorder="1" applyAlignment="1">
      <alignment horizontal="center" vertical="center" wrapText="1"/>
    </xf>
    <xf numFmtId="0" fontId="3" fillId="0" borderId="5" xfId="12" applyFont="1" applyBorder="1" applyAlignment="1">
      <alignment horizontal="center" vertical="center"/>
    </xf>
    <xf numFmtId="0" fontId="3" fillId="0" borderId="6" xfId="12" applyFont="1" applyBorder="1" applyAlignment="1">
      <alignment horizontal="center" vertical="center"/>
    </xf>
    <xf numFmtId="0" fontId="3" fillId="0" borderId="7" xfId="12" applyFont="1" applyBorder="1" applyAlignment="1">
      <alignment horizontal="center" vertical="center"/>
    </xf>
    <xf numFmtId="14" fontId="35" fillId="18" borderId="2" xfId="7" applyNumberFormat="1" applyFont="1" applyFill="1" applyBorder="1" applyAlignment="1">
      <alignment horizontal="center" vertical="center"/>
    </xf>
    <xf numFmtId="14" fontId="35" fillId="18" borderId="3" xfId="7" applyNumberFormat="1" applyFont="1" applyFill="1" applyBorder="1" applyAlignment="1">
      <alignment horizontal="center" vertical="center"/>
    </xf>
    <xf numFmtId="14" fontId="35" fillId="18" borderId="4" xfId="7" applyNumberFormat="1" applyFont="1" applyFill="1" applyBorder="1" applyAlignment="1">
      <alignment horizontal="center" vertical="center"/>
    </xf>
    <xf numFmtId="0" fontId="41" fillId="0" borderId="17" xfId="12" applyFont="1" applyBorder="1" applyAlignment="1">
      <alignment horizontal="center" vertical="center"/>
    </xf>
    <xf numFmtId="0" fontId="41" fillId="0" borderId="15" xfId="12" applyFont="1" applyBorder="1" applyAlignment="1">
      <alignment horizontal="center" vertical="center"/>
    </xf>
    <xf numFmtId="0" fontId="41" fillId="0" borderId="16" xfId="12" applyFont="1" applyBorder="1" applyAlignment="1">
      <alignment horizontal="center" vertical="center"/>
    </xf>
    <xf numFmtId="0" fontId="41" fillId="0" borderId="23" xfId="12" applyFont="1" applyBorder="1" applyAlignment="1">
      <alignment horizontal="center" vertical="center"/>
    </xf>
    <xf numFmtId="0" fontId="41" fillId="0" borderId="24" xfId="12" applyFont="1" applyBorder="1" applyAlignment="1">
      <alignment horizontal="center" vertical="center"/>
    </xf>
    <xf numFmtId="0" fontId="41" fillId="0" borderId="21" xfId="12" applyFont="1" applyBorder="1" applyAlignment="1">
      <alignment horizontal="center" vertical="center"/>
    </xf>
    <xf numFmtId="0" fontId="34" fillId="0" borderId="23" xfId="12" applyFont="1" applyBorder="1" applyAlignment="1">
      <alignment horizontal="center" vertical="center"/>
    </xf>
    <xf numFmtId="0" fontId="34" fillId="0" borderId="24" xfId="12" applyFont="1" applyBorder="1" applyAlignment="1">
      <alignment horizontal="center" vertical="center"/>
    </xf>
    <xf numFmtId="0" fontId="34" fillId="0" borderId="25" xfId="12" applyFont="1" applyBorder="1" applyAlignment="1">
      <alignment horizontal="center" vertical="center"/>
    </xf>
    <xf numFmtId="0" fontId="10" fillId="14" borderId="17" xfId="7" applyFont="1" applyFill="1" applyBorder="1" applyAlignment="1">
      <alignment horizontal="center" vertical="center" wrapText="1"/>
    </xf>
    <xf numFmtId="0" fontId="10" fillId="14" borderId="15" xfId="7" applyFont="1" applyFill="1" applyBorder="1" applyAlignment="1">
      <alignment horizontal="center" vertical="center" wrapText="1"/>
    </xf>
    <xf numFmtId="0" fontId="10" fillId="14" borderId="16" xfId="7" applyFont="1" applyFill="1" applyBorder="1" applyAlignment="1">
      <alignment horizontal="center" vertical="center" wrapText="1"/>
    </xf>
    <xf numFmtId="0" fontId="10" fillId="14" borderId="23" xfId="7" applyFont="1" applyFill="1" applyBorder="1" applyAlignment="1">
      <alignment horizontal="center" vertical="center" wrapText="1"/>
    </xf>
    <xf numFmtId="0" fontId="10" fillId="14" borderId="24" xfId="7" applyFont="1" applyFill="1" applyBorder="1" applyAlignment="1">
      <alignment horizontal="center" vertical="center" wrapText="1"/>
    </xf>
    <xf numFmtId="0" fontId="10" fillId="14" borderId="25" xfId="7" applyFont="1" applyFill="1" applyBorder="1" applyAlignment="1">
      <alignment horizontal="center" vertical="center" wrapText="1"/>
    </xf>
    <xf numFmtId="0" fontId="10" fillId="14" borderId="10" xfId="7" applyFont="1" applyFill="1" applyBorder="1" applyAlignment="1">
      <alignment horizontal="center" vertical="center" wrapText="1"/>
    </xf>
    <xf numFmtId="0" fontId="10" fillId="14" borderId="12" xfId="7" applyFont="1" applyFill="1" applyBorder="1" applyAlignment="1">
      <alignment horizontal="center" vertical="center" wrapText="1"/>
    </xf>
    <xf numFmtId="0" fontId="10" fillId="14" borderId="4" xfId="7" applyFont="1" applyFill="1" applyBorder="1" applyAlignment="1">
      <alignment horizontal="center" vertical="center" wrapText="1"/>
    </xf>
    <xf numFmtId="0" fontId="2" fillId="0" borderId="17" xfId="12" applyBorder="1" applyAlignment="1">
      <alignment horizontal="center"/>
    </xf>
    <xf numFmtId="0" fontId="2" fillId="0" borderId="15" xfId="12" applyBorder="1" applyAlignment="1">
      <alignment horizontal="center"/>
    </xf>
    <xf numFmtId="0" fontId="2" fillId="0" borderId="16" xfId="12" applyBorder="1" applyAlignment="1">
      <alignment horizontal="center"/>
    </xf>
    <xf numFmtId="0" fontId="2" fillId="0" borderId="22" xfId="12" applyBorder="1" applyAlignment="1">
      <alignment horizontal="center"/>
    </xf>
    <xf numFmtId="0" fontId="2" fillId="0" borderId="0" xfId="12" applyAlignment="1">
      <alignment horizontal="center"/>
    </xf>
    <xf numFmtId="0" fontId="2" fillId="0" borderId="21" xfId="12" applyBorder="1" applyAlignment="1">
      <alignment horizontal="center"/>
    </xf>
    <xf numFmtId="0" fontId="2" fillId="0" borderId="23" xfId="12" applyBorder="1" applyAlignment="1">
      <alignment horizontal="center"/>
    </xf>
    <xf numFmtId="0" fontId="2" fillId="0" borderId="24" xfId="12" applyBorder="1" applyAlignment="1">
      <alignment horizontal="center"/>
    </xf>
    <xf numFmtId="0" fontId="2" fillId="0" borderId="25" xfId="12" applyBorder="1" applyAlignment="1">
      <alignment horizontal="center"/>
    </xf>
    <xf numFmtId="0" fontId="10" fillId="14" borderId="5" xfId="7" applyFont="1" applyFill="1" applyBorder="1" applyAlignment="1">
      <alignment horizontal="center" vertical="center" wrapText="1"/>
    </xf>
    <xf numFmtId="0" fontId="10" fillId="14" borderId="6" xfId="7" applyFont="1" applyFill="1" applyBorder="1" applyAlignment="1">
      <alignment horizontal="center" vertical="center" wrapText="1"/>
    </xf>
    <xf numFmtId="0" fontId="10" fillId="14" borderId="7" xfId="7" applyFont="1" applyFill="1" applyBorder="1" applyAlignment="1">
      <alignment horizontal="center" vertical="center" wrapText="1"/>
    </xf>
    <xf numFmtId="0" fontId="10" fillId="14" borderId="8" xfId="7" applyFont="1" applyFill="1" applyBorder="1" applyAlignment="1">
      <alignment horizontal="center" vertical="center" wrapText="1"/>
    </xf>
    <xf numFmtId="0" fontId="10" fillId="14" borderId="9" xfId="7" applyFont="1" applyFill="1" applyBorder="1" applyAlignment="1">
      <alignment horizontal="center" vertical="center" wrapText="1"/>
    </xf>
    <xf numFmtId="0" fontId="3" fillId="0" borderId="61" xfId="12" applyFont="1" applyBorder="1" applyAlignment="1">
      <alignment horizontal="center" vertical="center"/>
    </xf>
    <xf numFmtId="0" fontId="3" fillId="0" borderId="26" xfId="12" applyFont="1" applyBorder="1" applyAlignment="1">
      <alignment horizontal="center" vertical="center"/>
    </xf>
    <xf numFmtId="0" fontId="23" fillId="0" borderId="2" xfId="12" applyFont="1" applyBorder="1" applyAlignment="1">
      <alignment horizontal="center" vertical="center"/>
    </xf>
    <xf numFmtId="0" fontId="23" fillId="0" borderId="26" xfId="12" applyFont="1" applyBorder="1" applyAlignment="1">
      <alignment horizontal="center" vertical="center"/>
    </xf>
    <xf numFmtId="0" fontId="3" fillId="0" borderId="1" xfId="12" applyFont="1" applyBorder="1" applyAlignment="1">
      <alignment horizontal="center" vertical="center"/>
    </xf>
    <xf numFmtId="14" fontId="3" fillId="0" borderId="1" xfId="12" applyNumberFormat="1" applyFont="1" applyBorder="1" applyAlignment="1">
      <alignment horizontal="center" vertical="center"/>
    </xf>
    <xf numFmtId="0" fontId="41" fillId="0" borderId="1" xfId="12" applyFont="1" applyBorder="1" applyAlignment="1">
      <alignment horizontal="center" vertical="center"/>
    </xf>
    <xf numFmtId="0" fontId="23" fillId="0" borderId="1" xfId="12" applyFont="1" applyBorder="1" applyAlignment="1">
      <alignment horizontal="center" vertical="center"/>
    </xf>
    <xf numFmtId="17" fontId="23" fillId="0" borderId="1" xfId="12" applyNumberFormat="1" applyFont="1" applyBorder="1" applyAlignment="1">
      <alignment horizontal="center" vertical="center"/>
    </xf>
    <xf numFmtId="0" fontId="3" fillId="14" borderId="22"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1" xfId="12" applyFont="1" applyFill="1" applyBorder="1" applyAlignment="1">
      <alignment horizontal="center" vertical="center" wrapText="1"/>
    </xf>
    <xf numFmtId="0" fontId="3" fillId="14" borderId="23" xfId="12" applyFont="1" applyFill="1" applyBorder="1" applyAlignment="1">
      <alignment horizontal="center" vertical="center" wrapText="1"/>
    </xf>
    <xf numFmtId="0" fontId="3" fillId="14" borderId="24" xfId="12" applyFont="1" applyFill="1" applyBorder="1" applyAlignment="1">
      <alignment horizontal="center" vertical="center" wrapText="1"/>
    </xf>
    <xf numFmtId="0" fontId="3" fillId="14" borderId="25" xfId="12" applyFont="1" applyFill="1" applyBorder="1" applyAlignment="1">
      <alignment horizontal="center" vertical="center" wrapText="1"/>
    </xf>
    <xf numFmtId="0" fontId="0" fillId="6" borderId="45" xfId="12" applyFont="1" applyFill="1" applyBorder="1" applyAlignment="1">
      <alignment horizontal="justify" vertical="top" wrapText="1"/>
    </xf>
    <xf numFmtId="0" fontId="2" fillId="6" borderId="39" xfId="12" applyFill="1" applyBorder="1" applyAlignment="1">
      <alignment horizontal="justify" vertical="top" wrapText="1"/>
    </xf>
    <xf numFmtId="0" fontId="2" fillId="6" borderId="46" xfId="12" applyFill="1" applyBorder="1" applyAlignment="1">
      <alignment horizontal="justify" vertical="top" wrapText="1"/>
    </xf>
    <xf numFmtId="0" fontId="25" fillId="6" borderId="45" xfId="12" applyFont="1" applyFill="1" applyBorder="1" applyAlignment="1">
      <alignment horizontal="justify" vertical="top" wrapText="1"/>
    </xf>
    <xf numFmtId="0" fontId="25" fillId="6" borderId="39" xfId="12" applyFont="1" applyFill="1" applyBorder="1" applyAlignment="1">
      <alignment horizontal="justify" vertical="top" wrapText="1"/>
    </xf>
    <xf numFmtId="0" fontId="25" fillId="6" borderId="46" xfId="12" applyFont="1" applyFill="1" applyBorder="1" applyAlignment="1">
      <alignment horizontal="justify" vertical="top" wrapText="1"/>
    </xf>
    <xf numFmtId="0" fontId="23" fillId="6" borderId="1" xfId="12" applyFont="1" applyFill="1" applyBorder="1" applyAlignment="1">
      <alignment horizontal="justify" vertical="top" wrapText="1"/>
    </xf>
    <xf numFmtId="0" fontId="25" fillId="6" borderId="1" xfId="12" applyFont="1" applyFill="1" applyBorder="1" applyAlignment="1">
      <alignment horizontal="justify" vertical="top" wrapText="1"/>
    </xf>
    <xf numFmtId="0" fontId="26" fillId="0" borderId="1" xfId="12" applyFont="1" applyBorder="1" applyAlignment="1">
      <alignment horizontal="center" vertical="center"/>
    </xf>
    <xf numFmtId="0" fontId="34" fillId="0" borderId="1" xfId="12" applyFont="1" applyBorder="1" applyAlignment="1">
      <alignment horizontal="center" vertical="center"/>
    </xf>
    <xf numFmtId="0" fontId="23" fillId="14" borderId="1" xfId="12" applyFont="1" applyFill="1" applyBorder="1" applyAlignment="1">
      <alignment horizontal="center" vertical="center" wrapText="1"/>
    </xf>
    <xf numFmtId="0" fontId="3" fillId="14" borderId="1" xfId="12" applyFont="1" applyFill="1" applyBorder="1" applyAlignment="1">
      <alignment horizontal="center" vertical="center" wrapText="1"/>
    </xf>
    <xf numFmtId="0" fontId="34" fillId="6" borderId="1" xfId="12" applyFont="1" applyFill="1" applyBorder="1" applyAlignment="1">
      <alignment horizontal="center" vertical="center"/>
    </xf>
    <xf numFmtId="38" fontId="8" fillId="0" borderId="1" xfId="2" applyNumberFormat="1" applyFont="1" applyBorder="1" applyAlignment="1">
      <alignment horizontal="right" vertical="center"/>
    </xf>
    <xf numFmtId="169" fontId="2" fillId="0" borderId="2" xfId="0" applyNumberFormat="1" applyFont="1" applyBorder="1" applyAlignment="1">
      <alignment horizontal="right" vertical="center" wrapText="1"/>
    </xf>
    <xf numFmtId="0" fontId="2" fillId="0" borderId="3" xfId="0" applyFont="1" applyBorder="1" applyAlignment="1">
      <alignment horizontal="right" vertical="center" wrapText="1"/>
    </xf>
    <xf numFmtId="0" fontId="2" fillId="0" borderId="4" xfId="0" applyFont="1" applyBorder="1" applyAlignment="1">
      <alignment horizontal="right" vertical="center" wrapText="1"/>
    </xf>
    <xf numFmtId="15" fontId="11" fillId="0" borderId="8" xfId="2" applyNumberFormat="1" applyBorder="1" applyAlignment="1">
      <alignment horizontal="center" vertical="center"/>
    </xf>
    <xf numFmtId="15" fontId="11" fillId="0" borderId="10" xfId="2" applyNumberFormat="1" applyBorder="1" applyAlignment="1">
      <alignment horizontal="center" vertical="center"/>
    </xf>
    <xf numFmtId="15" fontId="7" fillId="0" borderId="2" xfId="2" applyNumberFormat="1" applyFont="1" applyBorder="1" applyAlignment="1">
      <alignment horizontal="right" vertical="center" wrapText="1"/>
    </xf>
    <xf numFmtId="15" fontId="7" fillId="0" borderId="4" xfId="2" applyNumberFormat="1" applyFont="1" applyBorder="1" applyAlignment="1">
      <alignment horizontal="right" vertical="center" wrapText="1"/>
    </xf>
    <xf numFmtId="171" fontId="18" fillId="16" borderId="1" xfId="0" applyNumberFormat="1" applyFont="1" applyFill="1" applyBorder="1" applyAlignment="1">
      <alignment horizontal="right" vertical="center" wrapText="1"/>
    </xf>
    <xf numFmtId="49" fontId="7" fillId="0" borderId="3" xfId="5" applyNumberFormat="1" applyFont="1" applyBorder="1" applyAlignment="1">
      <alignment horizontal="right" vertical="center"/>
    </xf>
    <xf numFmtId="169" fontId="2" fillId="0" borderId="3" xfId="0" applyNumberFormat="1" applyFont="1" applyBorder="1" applyAlignment="1">
      <alignment horizontal="right" vertical="center" wrapText="1"/>
    </xf>
    <xf numFmtId="0" fontId="2" fillId="0" borderId="3" xfId="0" applyFont="1" applyBorder="1" applyAlignment="1">
      <alignment horizontal="right" vertical="center" wrapText="1"/>
    </xf>
    <xf numFmtId="169" fontId="7" fillId="0" borderId="3" xfId="5" applyNumberFormat="1" applyFont="1" applyBorder="1" applyAlignment="1">
      <alignment horizontal="right" vertical="center" wrapText="1"/>
    </xf>
    <xf numFmtId="0" fontId="7" fillId="0" borderId="11" xfId="2" applyFont="1" applyBorder="1" applyAlignment="1">
      <alignment horizontal="center" vertical="center" wrapText="1"/>
    </xf>
    <xf numFmtId="0" fontId="0" fillId="0" borderId="11" xfId="0" applyBorder="1" applyAlignment="1">
      <alignment horizontal="center" vertical="center" wrapText="1"/>
    </xf>
    <xf numFmtId="0" fontId="2" fillId="0" borderId="11" xfId="0" applyFont="1" applyBorder="1" applyAlignment="1">
      <alignment horizontal="center" vertical="center" wrapText="1"/>
    </xf>
    <xf numFmtId="38" fontId="7" fillId="0" borderId="11" xfId="2" applyNumberFormat="1" applyFont="1" applyBorder="1" applyAlignment="1">
      <alignment horizontal="center" vertical="center" wrapText="1"/>
    </xf>
    <xf numFmtId="14" fontId="0" fillId="0" borderId="11" xfId="0" applyNumberFormat="1" applyBorder="1" applyAlignment="1">
      <alignment horizontal="right" wrapText="1"/>
    </xf>
    <xf numFmtId="0" fontId="2" fillId="0" borderId="11" xfId="0" applyFont="1" applyBorder="1" applyAlignment="1">
      <alignment horizontal="right" wrapText="1"/>
    </xf>
    <xf numFmtId="169" fontId="5" fillId="0" borderId="11" xfId="0" applyNumberFormat="1" applyFont="1" applyBorder="1" applyAlignment="1">
      <alignment horizontal="right" wrapText="1"/>
    </xf>
    <xf numFmtId="171" fontId="18" fillId="16" borderId="11" xfId="0" applyNumberFormat="1" applyFont="1" applyFill="1" applyBorder="1" applyAlignment="1">
      <alignment horizontal="right" wrapText="1"/>
    </xf>
    <xf numFmtId="49" fontId="7" fillId="0" borderId="11" xfId="5" applyNumberFormat="1" applyFont="1" applyBorder="1" applyAlignment="1">
      <alignment horizontal="right"/>
    </xf>
    <xf numFmtId="169" fontId="7" fillId="0" borderId="11" xfId="5" applyNumberFormat="1" applyFont="1" applyBorder="1" applyAlignment="1">
      <alignment horizontal="right" wrapText="1"/>
    </xf>
    <xf numFmtId="169" fontId="2" fillId="0" borderId="1" xfId="0" applyNumberFormat="1" applyFont="1" applyBorder="1" applyAlignment="1">
      <alignment wrapText="1"/>
    </xf>
    <xf numFmtId="15" fontId="0" fillId="0" borderId="1" xfId="0" applyNumberFormat="1" applyBorder="1" applyAlignment="1">
      <alignment horizontal="right" vertical="center" wrapText="1"/>
    </xf>
    <xf numFmtId="0" fontId="7" fillId="0" borderId="5" xfId="2" applyFont="1" applyBorder="1" applyAlignment="1">
      <alignment horizontal="left" vertical="center" wrapText="1"/>
    </xf>
    <xf numFmtId="0" fontId="7" fillId="0" borderId="6" xfId="2" applyFont="1" applyBorder="1" applyAlignment="1">
      <alignment horizontal="left" vertical="center" wrapText="1"/>
    </xf>
    <xf numFmtId="0" fontId="7" fillId="0" borderId="7" xfId="2" applyFont="1" applyBorder="1" applyAlignment="1">
      <alignment horizontal="left" vertical="center" wrapText="1"/>
    </xf>
    <xf numFmtId="0" fontId="7" fillId="0" borderId="13" xfId="2" applyFont="1" applyBorder="1" applyAlignment="1">
      <alignment horizontal="left" vertical="center" wrapText="1"/>
    </xf>
    <xf numFmtId="0" fontId="7" fillId="0" borderId="0" xfId="2" applyFont="1" applyAlignment="1">
      <alignment horizontal="left" vertical="center" wrapText="1"/>
    </xf>
    <xf numFmtId="0" fontId="7" fillId="0" borderId="14" xfId="2" applyFont="1" applyBorder="1" applyAlignment="1">
      <alignment horizontal="left" vertical="center" wrapText="1"/>
    </xf>
    <xf numFmtId="0" fontId="7" fillId="0" borderId="8" xfId="2" applyFont="1" applyBorder="1" applyAlignment="1">
      <alignment horizontal="left" vertical="center" wrapText="1"/>
    </xf>
    <xf numFmtId="0" fontId="7" fillId="0" borderId="9" xfId="2" applyFont="1" applyBorder="1" applyAlignment="1">
      <alignment horizontal="left" vertical="center" wrapText="1"/>
    </xf>
    <xf numFmtId="0" fontId="7" fillId="0" borderId="10" xfId="2" applyFont="1" applyBorder="1" applyAlignment="1">
      <alignment horizontal="left" vertical="center" wrapText="1"/>
    </xf>
    <xf numFmtId="15" fontId="0" fillId="0" borderId="2" xfId="0" applyNumberFormat="1" applyBorder="1" applyAlignment="1">
      <alignment horizontal="right" wrapText="1"/>
    </xf>
    <xf numFmtId="15" fontId="0" fillId="0" borderId="4" xfId="0" applyNumberFormat="1" applyBorder="1" applyAlignment="1">
      <alignment horizontal="right" wrapText="1"/>
    </xf>
    <xf numFmtId="0" fontId="5" fillId="0" borderId="0" xfId="0" applyFont="1" applyAlignment="1">
      <alignment horizontal="right" wrapText="1"/>
    </xf>
    <xf numFmtId="15" fontId="0" fillId="0" borderId="0" xfId="0" applyNumberFormat="1" applyAlignment="1">
      <alignment horizontal="right" wrapText="1"/>
    </xf>
    <xf numFmtId="0" fontId="2" fillId="0" borderId="0" xfId="0" applyFont="1" applyAlignment="1">
      <alignment horizontal="right" wrapText="1"/>
    </xf>
    <xf numFmtId="169" fontId="5" fillId="0" borderId="0" xfId="0" applyNumberFormat="1" applyFont="1" applyAlignment="1">
      <alignment horizontal="right" wrapText="1"/>
    </xf>
    <xf numFmtId="170" fontId="18" fillId="0" borderId="0" xfId="11" applyNumberFormat="1" applyFont="1" applyBorder="1" applyAlignment="1">
      <alignment horizontal="right" wrapText="1"/>
    </xf>
    <xf numFmtId="49" fontId="7" fillId="0" borderId="0" xfId="5" applyNumberFormat="1" applyFont="1" applyBorder="1" applyAlignment="1">
      <alignment horizontal="right" wrapText="1"/>
    </xf>
    <xf numFmtId="169" fontId="7" fillId="0" borderId="0" xfId="5" applyNumberFormat="1" applyFont="1" applyBorder="1" applyAlignment="1">
      <alignment horizontal="right" wrapText="1"/>
    </xf>
    <xf numFmtId="0" fontId="20" fillId="0" borderId="0" xfId="0" applyFont="1" applyAlignment="1">
      <alignment wrapText="1"/>
    </xf>
    <xf numFmtId="169" fontId="3" fillId="0" borderId="1" xfId="0" applyNumberFormat="1" applyFont="1" applyBorder="1" applyAlignment="1">
      <alignment wrapText="1"/>
    </xf>
    <xf numFmtId="0" fontId="6" fillId="0" borderId="1" xfId="0" applyFont="1" applyBorder="1" applyAlignment="1">
      <alignment horizontal="right" wrapText="1"/>
    </xf>
    <xf numFmtId="15" fontId="3" fillId="0" borderId="1" xfId="0" applyNumberFormat="1" applyFont="1" applyBorder="1" applyAlignment="1">
      <alignment horizontal="right" wrapText="1"/>
    </xf>
    <xf numFmtId="0" fontId="3" fillId="0" borderId="1" xfId="0" applyFont="1" applyBorder="1" applyAlignment="1">
      <alignment horizontal="right" wrapText="1"/>
    </xf>
    <xf numFmtId="169" fontId="6" fillId="0" borderId="2" xfId="0" applyNumberFormat="1" applyFont="1" applyBorder="1" applyAlignment="1">
      <alignment horizontal="right" wrapText="1"/>
    </xf>
    <xf numFmtId="170" fontId="13" fillId="0" borderId="1" xfId="11" applyNumberFormat="1" applyFont="1" applyBorder="1" applyAlignment="1">
      <alignment horizontal="right" wrapText="1"/>
    </xf>
    <xf numFmtId="49" fontId="8" fillId="0" borderId="3" xfId="5" applyNumberFormat="1" applyFont="1" applyBorder="1" applyAlignment="1">
      <alignment horizontal="right" wrapText="1"/>
    </xf>
    <xf numFmtId="169" fontId="8" fillId="0" borderId="2" xfId="5" applyNumberFormat="1" applyFont="1" applyBorder="1" applyAlignment="1">
      <alignment horizontal="right" wrapText="1"/>
    </xf>
    <xf numFmtId="169" fontId="8" fillId="0" borderId="4" xfId="5" applyNumberFormat="1" applyFont="1" applyBorder="1" applyAlignment="1">
      <alignment horizontal="right" wrapText="1"/>
    </xf>
    <xf numFmtId="181" fontId="8" fillId="0" borderId="1" xfId="2" applyNumberFormat="1" applyFont="1" applyBorder="1" applyAlignment="1">
      <alignment horizontal="center" vertical="center" wrapText="1"/>
    </xf>
    <xf numFmtId="0" fontId="8" fillId="0" borderId="0" xfId="2" applyFont="1" applyAlignment="1">
      <alignment horizontal="left" vertical="center"/>
    </xf>
    <xf numFmtId="0" fontId="7" fillId="0" borderId="2" xfId="0" applyFont="1" applyBorder="1" applyAlignment="1">
      <alignment horizontal="left" wrapText="1"/>
    </xf>
    <xf numFmtId="0" fontId="7" fillId="0" borderId="4" xfId="0" applyFont="1" applyBorder="1" applyAlignment="1">
      <alignment horizontal="left" wrapText="1"/>
    </xf>
    <xf numFmtId="0" fontId="17" fillId="0" borderId="1" xfId="2" applyFont="1" applyBorder="1" applyAlignment="1">
      <alignment horizontal="center" wrapText="1"/>
    </xf>
    <xf numFmtId="0" fontId="12" fillId="0" borderId="1" xfId="0" applyFont="1" applyBorder="1" applyAlignment="1">
      <alignment horizontal="center" wrapText="1"/>
    </xf>
    <xf numFmtId="38" fontId="17" fillId="0" borderId="1" xfId="2" applyNumberFormat="1" applyFont="1" applyBorder="1" applyAlignment="1">
      <alignment horizontal="center" wrapText="1"/>
    </xf>
    <xf numFmtId="176" fontId="20" fillId="0" borderId="1" xfId="0" applyNumberFormat="1" applyFont="1" applyBorder="1" applyAlignment="1">
      <alignment wrapText="1"/>
    </xf>
    <xf numFmtId="0" fontId="12" fillId="0" borderId="1" xfId="0" applyFont="1" applyBorder="1" applyAlignment="1">
      <alignment wrapText="1"/>
    </xf>
    <xf numFmtId="15" fontId="17" fillId="0" borderId="1" xfId="2" applyNumberFormat="1" applyFont="1" applyBorder="1" applyAlignment="1">
      <alignment wrapText="1"/>
    </xf>
    <xf numFmtId="176" fontId="17" fillId="0" borderId="3" xfId="5" applyNumberFormat="1" applyFont="1" applyBorder="1" applyAlignment="1">
      <alignment wrapText="1"/>
    </xf>
    <xf numFmtId="171" fontId="52" fillId="16" borderId="1" xfId="0" applyNumberFormat="1" applyFont="1" applyFill="1" applyBorder="1" applyAlignment="1">
      <alignment horizontal="right" wrapText="1"/>
    </xf>
    <xf numFmtId="49" fontId="17" fillId="0" borderId="1" xfId="5" applyNumberFormat="1" applyFont="1" applyBorder="1" applyAlignment="1">
      <alignment horizontal="right"/>
    </xf>
    <xf numFmtId="176" fontId="17" fillId="0" borderId="2" xfId="5" applyNumberFormat="1" applyFont="1" applyBorder="1" applyAlignment="1">
      <alignment wrapText="1"/>
    </xf>
    <xf numFmtId="176" fontId="17" fillId="0" borderId="4" xfId="5" applyNumberFormat="1" applyFont="1" applyBorder="1" applyAlignment="1">
      <alignment wrapText="1"/>
    </xf>
    <xf numFmtId="169" fontId="2" fillId="0" borderId="1" xfId="0" applyNumberFormat="1" applyFont="1" applyBorder="1" applyAlignment="1">
      <alignment vertical="center" wrapText="1"/>
    </xf>
  </cellXfs>
  <cellStyles count="18">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3" xfId="6" xr:uid="{00000000-0005-0000-0000-00000C000000}"/>
    <cellStyle name="Normal 3 2" xfId="17" xr:uid="{00000000-0005-0000-0000-00000D000000}"/>
    <cellStyle name="Normal 3 7" xfId="13" xr:uid="{00000000-0005-0000-0000-00000E000000}"/>
    <cellStyle name="Normal 3 9" xfId="7" xr:uid="{00000000-0005-0000-0000-00000F000000}"/>
    <cellStyle name="Porcentaje" xfId="1" builtinId="5"/>
    <cellStyle name="Porcentaje 3" xfId="16" xr:uid="{00000000-0005-0000-0000-000011000000}"/>
  </cellStyles>
  <dxfs count="61">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2.xml"/><Relationship Id="rId18" Type="http://schemas.openxmlformats.org/officeDocument/2006/relationships/externalLink" Target="externalLinks/externalLink7.xml"/><Relationship Id="rId26" Type="http://schemas.openxmlformats.org/officeDocument/2006/relationships/externalLink" Target="externalLinks/externalLink15.xml"/><Relationship Id="rId39"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externalLink" Target="externalLinks/externalLink10.xml"/><Relationship Id="rId34" Type="http://schemas.openxmlformats.org/officeDocument/2006/relationships/externalLink" Target="externalLinks/externalLink23.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externalLink" Target="externalLinks/externalLink6.xml"/><Relationship Id="rId25" Type="http://schemas.openxmlformats.org/officeDocument/2006/relationships/externalLink" Target="externalLinks/externalLink14.xml"/><Relationship Id="rId33" Type="http://schemas.openxmlformats.org/officeDocument/2006/relationships/externalLink" Target="externalLinks/externalLink22.xml"/><Relationship Id="rId38"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externalLink" Target="externalLinks/externalLink5.xml"/><Relationship Id="rId20" Type="http://schemas.openxmlformats.org/officeDocument/2006/relationships/externalLink" Target="externalLinks/externalLink9.xml"/><Relationship Id="rId29" Type="http://schemas.openxmlformats.org/officeDocument/2006/relationships/externalLink" Target="externalLinks/externalLink18.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3.xml"/><Relationship Id="rId32" Type="http://schemas.openxmlformats.org/officeDocument/2006/relationships/externalLink" Target="externalLinks/externalLink21.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externalLink" Target="externalLinks/externalLink4.xml"/><Relationship Id="rId23" Type="http://schemas.openxmlformats.org/officeDocument/2006/relationships/externalLink" Target="externalLinks/externalLink12.xml"/><Relationship Id="rId28" Type="http://schemas.openxmlformats.org/officeDocument/2006/relationships/externalLink" Target="externalLinks/externalLink17.xml"/><Relationship Id="rId36" Type="http://schemas.openxmlformats.org/officeDocument/2006/relationships/externalLink" Target="externalLinks/externalLink25.xml"/><Relationship Id="rId10" Type="http://schemas.openxmlformats.org/officeDocument/2006/relationships/worksheet" Target="worksheets/sheet10.xml"/><Relationship Id="rId19" Type="http://schemas.openxmlformats.org/officeDocument/2006/relationships/externalLink" Target="externalLinks/externalLink8.xml"/><Relationship Id="rId31" Type="http://schemas.openxmlformats.org/officeDocument/2006/relationships/externalLink" Target="externalLinks/externalLink2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3.xml"/><Relationship Id="rId22" Type="http://schemas.openxmlformats.org/officeDocument/2006/relationships/externalLink" Target="externalLinks/externalLink11.xml"/><Relationship Id="rId27" Type="http://schemas.openxmlformats.org/officeDocument/2006/relationships/externalLink" Target="externalLinks/externalLink16.xml"/><Relationship Id="rId30" Type="http://schemas.openxmlformats.org/officeDocument/2006/relationships/externalLink" Target="externalLinks/externalLink19.xml"/><Relationship Id="rId35" Type="http://schemas.openxmlformats.org/officeDocument/2006/relationships/externalLink" Target="externalLinks/externalLink24.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(Formato!$F$223:$G$223,Formato!$H$223:$I$223)</c:f>
              <c:strCache>
                <c:ptCount val="3"/>
                <c:pt idx="0">
                  <c:v>Programado</c:v>
                </c:pt>
                <c:pt idx="2">
                  <c:v>Ejecutado</c:v>
                </c:pt>
              </c:strCache>
            </c:strRef>
          </c:cat>
          <c:val>
            <c:numRef>
              <c:f>(Formato!$F$224:$G$224,Formato!$H$224:$I$224)</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341360448"/>
        <c:axId val="-341359360"/>
      </c:barChart>
      <c:catAx>
        <c:axId val="-34136044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341359360"/>
        <c:crosses val="autoZero"/>
        <c:auto val="0"/>
        <c:lblAlgn val="ctr"/>
        <c:lblOffset val="100"/>
        <c:tickMarkSkip val="1"/>
        <c:noMultiLvlLbl val="0"/>
      </c:catAx>
      <c:valAx>
        <c:axId val="-34135936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34136044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(Formato!$E$155:$F$155,Formato!$G$155:$H$155)</c:f>
              <c:strCache>
                <c:ptCount val="3"/>
                <c:pt idx="0">
                  <c:v>Programado</c:v>
                </c:pt>
                <c:pt idx="2">
                  <c:v>Ejecutado</c:v>
                </c:pt>
              </c:strCache>
            </c:strRef>
          </c:cat>
          <c:val>
            <c:numRef>
              <c:f>(Formato!$E$156:$F$156,Formato!$G$156:$H$156)</c:f>
              <c:numCache>
                <c:formatCode>0.00%</c:formatCode>
                <c:ptCount val="4"/>
                <c:pt idx="0">
                  <c:v>0.59179999999999999</c:v>
                </c:pt>
                <c:pt idx="2">
                  <c:v>0.72770000000000001</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341358272"/>
        <c:axId val="-341355552"/>
      </c:barChart>
      <c:catAx>
        <c:axId val="-34135827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341355552"/>
        <c:crosses val="autoZero"/>
        <c:auto val="0"/>
        <c:lblAlgn val="ctr"/>
        <c:lblOffset val="100"/>
        <c:tickMarkSkip val="1"/>
        <c:noMultiLvlLbl val="0"/>
      </c:catAx>
      <c:valAx>
        <c:axId val="-34135555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34135827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(Formato!$F$191:$G$191,Formato!$H$191:$I$191)</c:f>
              <c:strCache>
                <c:ptCount val="3"/>
                <c:pt idx="0">
                  <c:v>Programado</c:v>
                </c:pt>
                <c:pt idx="2">
                  <c:v>Ejecutado</c:v>
                </c:pt>
              </c:strCache>
            </c:strRef>
          </c:cat>
          <c:val>
            <c:numRef>
              <c:f>(Formato!$F$192:$G$192,Formato!$H$192:$I$192)</c:f>
              <c:numCache>
                <c:formatCode>0.00%</c:formatCode>
                <c:ptCount val="4"/>
                <c:pt idx="0">
                  <c:v>0.39840000000000003</c:v>
                </c:pt>
                <c:pt idx="2">
                  <c:v>0.53139999999999998</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341356640"/>
        <c:axId val="-341356096"/>
      </c:barChart>
      <c:catAx>
        <c:axId val="-34135664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341356096"/>
        <c:crosses val="autoZero"/>
        <c:auto val="0"/>
        <c:lblAlgn val="ctr"/>
        <c:lblOffset val="100"/>
        <c:tickMarkSkip val="1"/>
        <c:noMultiLvlLbl val="0"/>
      </c:catAx>
      <c:valAx>
        <c:axId val="-34135609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34135664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(Formato!$E$238:$F$238,Formato!$G$238:$H$238)</c:f>
              <c:strCache>
                <c:ptCount val="3"/>
                <c:pt idx="0">
                  <c:v>Programado</c:v>
                </c:pt>
                <c:pt idx="2">
                  <c:v>Ejecutado</c:v>
                </c:pt>
              </c:strCache>
            </c:strRef>
          </c:cat>
          <c:val>
            <c:numRef>
              <c:f>(Formato!$E$239:$F$239,Formato!$G$239:$H$239)</c:f>
              <c:numCache>
                <c:formatCode>0.00%</c:formatCode>
                <c:ptCount val="4"/>
                <c:pt idx="0">
                  <c:v>0.65890000000000004</c:v>
                </c:pt>
                <c:pt idx="2">
                  <c:v>0.75190000000000001</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341347392"/>
        <c:axId val="-341353920"/>
      </c:barChart>
      <c:catAx>
        <c:axId val="-34134739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341353920"/>
        <c:crosses val="autoZero"/>
        <c:auto val="0"/>
        <c:lblAlgn val="ctr"/>
        <c:lblOffset val="100"/>
        <c:tickMarkSkip val="1"/>
        <c:noMultiLvlLbl val="0"/>
      </c:catAx>
      <c:valAx>
        <c:axId val="-34135392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34134739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(Formato!$F$257:$G$257,Formato!$H$257:$I$257)</c:f>
              <c:strCache>
                <c:ptCount val="3"/>
                <c:pt idx="0">
                  <c:v>Programado</c:v>
                </c:pt>
                <c:pt idx="2">
                  <c:v>Ejecutado</c:v>
                </c:pt>
              </c:strCache>
            </c:strRef>
          </c:cat>
          <c:val>
            <c:numRef>
              <c:f>(Formato!$F$258:$G$258,Formato!$H$272:$I$272)</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341353376"/>
        <c:axId val="-341352832"/>
      </c:barChart>
      <c:catAx>
        <c:axId val="-34135337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341352832"/>
        <c:crosses val="autoZero"/>
        <c:auto val="0"/>
        <c:lblAlgn val="ctr"/>
        <c:lblOffset val="100"/>
        <c:tickMarkSkip val="1"/>
        <c:noMultiLvlLbl val="0"/>
      </c:catAx>
      <c:valAx>
        <c:axId val="-34135283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34135337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Formato!$B$143:$D$148</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Formato!$H$143:$H$148</c:f>
              <c:numCache>
                <c:formatCode>0.00%</c:formatCode>
                <c:ptCount val="6"/>
                <c:pt idx="0">
                  <c:v>0.72770000000000001</c:v>
                </c:pt>
                <c:pt idx="1">
                  <c:v>0.53139999999999998</c:v>
                </c:pt>
                <c:pt idx="2" formatCode="0%">
                  <c:v>1</c:v>
                </c:pt>
                <c:pt idx="3">
                  <c:v>0.75190000000000001</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341352288"/>
        <c:axId val="-341351200"/>
      </c:barChart>
      <c:catAx>
        <c:axId val="-34135228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341351200"/>
        <c:crosses val="autoZero"/>
        <c:auto val="1"/>
        <c:lblAlgn val="ctr"/>
        <c:lblOffset val="100"/>
        <c:noMultiLvlLbl val="0"/>
      </c:catAx>
      <c:valAx>
        <c:axId val="-341351200"/>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34135228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3" Type="http://schemas.openxmlformats.org/officeDocument/2006/relationships/image" Target="../media/image9.jpe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12.jpeg"/><Relationship Id="rId5" Type="http://schemas.openxmlformats.org/officeDocument/2006/relationships/image" Target="../media/image11.jpeg"/><Relationship Id="rId4" Type="http://schemas.openxmlformats.org/officeDocument/2006/relationships/image" Target="../media/image10.jpeg"/></Relationships>
</file>

<file path=xl/drawings/_rels/drawing4.xml.rels><?xml version="1.0" encoding="UTF-8" standalone="yes"?>
<Relationships xmlns="http://schemas.openxmlformats.org/package/2006/relationships"><Relationship Id="rId8" Type="http://schemas.openxmlformats.org/officeDocument/2006/relationships/image" Target="../media/image19.jpeg"/><Relationship Id="rId13" Type="http://schemas.openxmlformats.org/officeDocument/2006/relationships/image" Target="../media/image24.jpeg"/><Relationship Id="rId3" Type="http://schemas.openxmlformats.org/officeDocument/2006/relationships/image" Target="../media/image14.jpeg"/><Relationship Id="rId7" Type="http://schemas.openxmlformats.org/officeDocument/2006/relationships/image" Target="../media/image18.jpeg"/><Relationship Id="rId12" Type="http://schemas.openxmlformats.org/officeDocument/2006/relationships/image" Target="../media/image23.jpeg"/><Relationship Id="rId2" Type="http://schemas.openxmlformats.org/officeDocument/2006/relationships/image" Target="../media/image13.png"/><Relationship Id="rId1" Type="http://schemas.openxmlformats.org/officeDocument/2006/relationships/image" Target="../media/image7.jpeg"/><Relationship Id="rId6" Type="http://schemas.openxmlformats.org/officeDocument/2006/relationships/image" Target="../media/image17.jpeg"/><Relationship Id="rId11" Type="http://schemas.openxmlformats.org/officeDocument/2006/relationships/image" Target="../media/image22.jpeg"/><Relationship Id="rId5" Type="http://schemas.openxmlformats.org/officeDocument/2006/relationships/image" Target="../media/image16.jpeg"/><Relationship Id="rId10" Type="http://schemas.openxmlformats.org/officeDocument/2006/relationships/image" Target="../media/image21.jpeg"/><Relationship Id="rId4" Type="http://schemas.openxmlformats.org/officeDocument/2006/relationships/image" Target="../media/image15.jpeg"/><Relationship Id="rId9" Type="http://schemas.openxmlformats.org/officeDocument/2006/relationships/image" Target="../media/image20.jpeg"/><Relationship Id="rId14" Type="http://schemas.openxmlformats.org/officeDocument/2006/relationships/image" Target="../media/image25.jpeg"/></Relationships>
</file>

<file path=xl/drawings/_rels/drawing5.xml.rels><?xml version="1.0" encoding="UTF-8" standalone="yes"?>
<Relationships xmlns="http://schemas.openxmlformats.org/package/2006/relationships"><Relationship Id="rId8" Type="http://schemas.openxmlformats.org/officeDocument/2006/relationships/image" Target="../media/image31.jpeg"/><Relationship Id="rId13" Type="http://schemas.openxmlformats.org/officeDocument/2006/relationships/image" Target="../media/image36.jpeg"/><Relationship Id="rId3" Type="http://schemas.openxmlformats.org/officeDocument/2006/relationships/image" Target="../media/image26.jpeg"/><Relationship Id="rId7" Type="http://schemas.openxmlformats.org/officeDocument/2006/relationships/image" Target="../media/image30.jpeg"/><Relationship Id="rId12" Type="http://schemas.openxmlformats.org/officeDocument/2006/relationships/image" Target="../media/image35.jpe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29.jpeg"/><Relationship Id="rId11" Type="http://schemas.openxmlformats.org/officeDocument/2006/relationships/image" Target="../media/image34.jpeg"/><Relationship Id="rId5" Type="http://schemas.openxmlformats.org/officeDocument/2006/relationships/image" Target="../media/image28.jpeg"/><Relationship Id="rId10" Type="http://schemas.openxmlformats.org/officeDocument/2006/relationships/image" Target="../media/image33.jpeg"/><Relationship Id="rId4" Type="http://schemas.openxmlformats.org/officeDocument/2006/relationships/image" Target="../media/image27.jpeg"/><Relationship Id="rId9" Type="http://schemas.openxmlformats.org/officeDocument/2006/relationships/image" Target="../media/image32.jpeg"/><Relationship Id="rId14" Type="http://schemas.openxmlformats.org/officeDocument/2006/relationships/image" Target="../media/image37.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3.jpeg"/><Relationship Id="rId13" Type="http://schemas.openxmlformats.org/officeDocument/2006/relationships/image" Target="../media/image48.jpeg"/><Relationship Id="rId18" Type="http://schemas.openxmlformats.org/officeDocument/2006/relationships/image" Target="../media/image53.jpeg"/><Relationship Id="rId26" Type="http://schemas.openxmlformats.org/officeDocument/2006/relationships/image" Target="../media/image61.jpeg"/><Relationship Id="rId3" Type="http://schemas.openxmlformats.org/officeDocument/2006/relationships/image" Target="../media/image38.jpeg"/><Relationship Id="rId21" Type="http://schemas.openxmlformats.org/officeDocument/2006/relationships/image" Target="../media/image56.jpeg"/><Relationship Id="rId7" Type="http://schemas.openxmlformats.org/officeDocument/2006/relationships/image" Target="../media/image42.jpeg"/><Relationship Id="rId12" Type="http://schemas.openxmlformats.org/officeDocument/2006/relationships/image" Target="../media/image47.jpeg"/><Relationship Id="rId17" Type="http://schemas.openxmlformats.org/officeDocument/2006/relationships/image" Target="../media/image52.jpeg"/><Relationship Id="rId25" Type="http://schemas.openxmlformats.org/officeDocument/2006/relationships/image" Target="../media/image60.jpeg"/><Relationship Id="rId2" Type="http://schemas.openxmlformats.org/officeDocument/2006/relationships/image" Target="../media/image8.png"/><Relationship Id="rId16" Type="http://schemas.openxmlformats.org/officeDocument/2006/relationships/image" Target="../media/image51.jpeg"/><Relationship Id="rId20" Type="http://schemas.openxmlformats.org/officeDocument/2006/relationships/image" Target="../media/image55.jpeg"/><Relationship Id="rId29" Type="http://schemas.openxmlformats.org/officeDocument/2006/relationships/image" Target="../media/image64.jpeg"/><Relationship Id="rId1" Type="http://schemas.openxmlformats.org/officeDocument/2006/relationships/image" Target="../media/image7.jpeg"/><Relationship Id="rId6" Type="http://schemas.openxmlformats.org/officeDocument/2006/relationships/image" Target="../media/image41.jpeg"/><Relationship Id="rId11" Type="http://schemas.openxmlformats.org/officeDocument/2006/relationships/image" Target="../media/image46.jpeg"/><Relationship Id="rId24" Type="http://schemas.openxmlformats.org/officeDocument/2006/relationships/image" Target="../media/image59.jpeg"/><Relationship Id="rId32" Type="http://schemas.openxmlformats.org/officeDocument/2006/relationships/image" Target="../media/image67.jpeg"/><Relationship Id="rId5" Type="http://schemas.openxmlformats.org/officeDocument/2006/relationships/image" Target="../media/image40.jpeg"/><Relationship Id="rId15" Type="http://schemas.openxmlformats.org/officeDocument/2006/relationships/image" Target="../media/image50.jpeg"/><Relationship Id="rId23" Type="http://schemas.openxmlformats.org/officeDocument/2006/relationships/image" Target="../media/image58.jpeg"/><Relationship Id="rId28" Type="http://schemas.openxmlformats.org/officeDocument/2006/relationships/image" Target="../media/image63.jpeg"/><Relationship Id="rId10" Type="http://schemas.openxmlformats.org/officeDocument/2006/relationships/image" Target="../media/image45.jpeg"/><Relationship Id="rId19" Type="http://schemas.openxmlformats.org/officeDocument/2006/relationships/image" Target="../media/image54.jpeg"/><Relationship Id="rId31" Type="http://schemas.openxmlformats.org/officeDocument/2006/relationships/image" Target="../media/image66.jpeg"/><Relationship Id="rId4" Type="http://schemas.openxmlformats.org/officeDocument/2006/relationships/image" Target="../media/image39.jpeg"/><Relationship Id="rId9" Type="http://schemas.openxmlformats.org/officeDocument/2006/relationships/image" Target="../media/image44.jpeg"/><Relationship Id="rId14" Type="http://schemas.openxmlformats.org/officeDocument/2006/relationships/image" Target="../media/image49.jpeg"/><Relationship Id="rId22" Type="http://schemas.openxmlformats.org/officeDocument/2006/relationships/image" Target="../media/image57.jpeg"/><Relationship Id="rId27" Type="http://schemas.openxmlformats.org/officeDocument/2006/relationships/image" Target="../media/image62.jpeg"/><Relationship Id="rId30" Type="http://schemas.openxmlformats.org/officeDocument/2006/relationships/image" Target="../media/image65.jpeg"/></Relationships>
</file>

<file path=xl/drawings/_rels/drawing7.xml.rels><?xml version="1.0" encoding="UTF-8" standalone="yes"?>
<Relationships xmlns="http://schemas.openxmlformats.org/package/2006/relationships"><Relationship Id="rId8" Type="http://schemas.openxmlformats.org/officeDocument/2006/relationships/image" Target="../media/image73.jpeg"/><Relationship Id="rId13" Type="http://schemas.openxmlformats.org/officeDocument/2006/relationships/image" Target="../media/image78.jpeg"/><Relationship Id="rId18" Type="http://schemas.openxmlformats.org/officeDocument/2006/relationships/image" Target="../media/image83.jpeg"/><Relationship Id="rId26" Type="http://schemas.openxmlformats.org/officeDocument/2006/relationships/image" Target="../media/image91.jpeg"/><Relationship Id="rId39" Type="http://schemas.openxmlformats.org/officeDocument/2006/relationships/image" Target="../media/image104.jpeg"/><Relationship Id="rId3" Type="http://schemas.openxmlformats.org/officeDocument/2006/relationships/image" Target="../media/image68.jpeg"/><Relationship Id="rId21" Type="http://schemas.openxmlformats.org/officeDocument/2006/relationships/image" Target="../media/image86.jpeg"/><Relationship Id="rId34" Type="http://schemas.openxmlformats.org/officeDocument/2006/relationships/image" Target="../media/image99.jpeg"/><Relationship Id="rId7" Type="http://schemas.openxmlformats.org/officeDocument/2006/relationships/image" Target="../media/image72.jpeg"/><Relationship Id="rId12" Type="http://schemas.openxmlformats.org/officeDocument/2006/relationships/image" Target="../media/image77.jpeg"/><Relationship Id="rId17" Type="http://schemas.openxmlformats.org/officeDocument/2006/relationships/image" Target="../media/image82.jpeg"/><Relationship Id="rId25" Type="http://schemas.openxmlformats.org/officeDocument/2006/relationships/image" Target="../media/image90.jpeg"/><Relationship Id="rId33" Type="http://schemas.openxmlformats.org/officeDocument/2006/relationships/image" Target="../media/image98.jpeg"/><Relationship Id="rId38" Type="http://schemas.openxmlformats.org/officeDocument/2006/relationships/image" Target="../media/image103.jpeg"/><Relationship Id="rId2" Type="http://schemas.openxmlformats.org/officeDocument/2006/relationships/image" Target="../media/image8.png"/><Relationship Id="rId16" Type="http://schemas.openxmlformats.org/officeDocument/2006/relationships/image" Target="../media/image81.jpeg"/><Relationship Id="rId20" Type="http://schemas.openxmlformats.org/officeDocument/2006/relationships/image" Target="../media/image85.jpeg"/><Relationship Id="rId29" Type="http://schemas.openxmlformats.org/officeDocument/2006/relationships/image" Target="../media/image94.jpeg"/><Relationship Id="rId1" Type="http://schemas.openxmlformats.org/officeDocument/2006/relationships/image" Target="../media/image7.jpeg"/><Relationship Id="rId6" Type="http://schemas.openxmlformats.org/officeDocument/2006/relationships/image" Target="../media/image71.jpeg"/><Relationship Id="rId11" Type="http://schemas.openxmlformats.org/officeDocument/2006/relationships/image" Target="../media/image76.jpeg"/><Relationship Id="rId24" Type="http://schemas.openxmlformats.org/officeDocument/2006/relationships/image" Target="../media/image89.jpeg"/><Relationship Id="rId32" Type="http://schemas.openxmlformats.org/officeDocument/2006/relationships/image" Target="../media/image97.jpeg"/><Relationship Id="rId37" Type="http://schemas.openxmlformats.org/officeDocument/2006/relationships/image" Target="../media/image102.jpeg"/><Relationship Id="rId5" Type="http://schemas.openxmlformats.org/officeDocument/2006/relationships/image" Target="../media/image70.jpeg"/><Relationship Id="rId15" Type="http://schemas.openxmlformats.org/officeDocument/2006/relationships/image" Target="../media/image80.jpeg"/><Relationship Id="rId23" Type="http://schemas.openxmlformats.org/officeDocument/2006/relationships/image" Target="../media/image88.jpeg"/><Relationship Id="rId28" Type="http://schemas.openxmlformats.org/officeDocument/2006/relationships/image" Target="../media/image93.jpeg"/><Relationship Id="rId36" Type="http://schemas.openxmlformats.org/officeDocument/2006/relationships/image" Target="../media/image101.jpeg"/><Relationship Id="rId10" Type="http://schemas.openxmlformats.org/officeDocument/2006/relationships/image" Target="../media/image75.jpeg"/><Relationship Id="rId19" Type="http://schemas.openxmlformats.org/officeDocument/2006/relationships/image" Target="../media/image84.jpeg"/><Relationship Id="rId31" Type="http://schemas.openxmlformats.org/officeDocument/2006/relationships/image" Target="../media/image96.jpeg"/><Relationship Id="rId4" Type="http://schemas.openxmlformats.org/officeDocument/2006/relationships/image" Target="../media/image69.jpeg"/><Relationship Id="rId9" Type="http://schemas.openxmlformats.org/officeDocument/2006/relationships/image" Target="../media/image74.jpeg"/><Relationship Id="rId14" Type="http://schemas.openxmlformats.org/officeDocument/2006/relationships/image" Target="../media/image79.jpeg"/><Relationship Id="rId22" Type="http://schemas.openxmlformats.org/officeDocument/2006/relationships/image" Target="../media/image87.jpeg"/><Relationship Id="rId27" Type="http://schemas.openxmlformats.org/officeDocument/2006/relationships/image" Target="../media/image92.jpeg"/><Relationship Id="rId30" Type="http://schemas.openxmlformats.org/officeDocument/2006/relationships/image" Target="../media/image95.jpeg"/><Relationship Id="rId35" Type="http://schemas.openxmlformats.org/officeDocument/2006/relationships/image" Target="../media/image100.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10.jpeg"/><Relationship Id="rId13" Type="http://schemas.openxmlformats.org/officeDocument/2006/relationships/image" Target="../media/image115.jpeg"/><Relationship Id="rId3" Type="http://schemas.openxmlformats.org/officeDocument/2006/relationships/image" Target="../media/image105.jpeg"/><Relationship Id="rId7" Type="http://schemas.openxmlformats.org/officeDocument/2006/relationships/image" Target="../media/image109.jpeg"/><Relationship Id="rId12" Type="http://schemas.openxmlformats.org/officeDocument/2006/relationships/image" Target="../media/image114.jpeg"/><Relationship Id="rId2" Type="http://schemas.openxmlformats.org/officeDocument/2006/relationships/image" Target="../media/image13.png"/><Relationship Id="rId1" Type="http://schemas.openxmlformats.org/officeDocument/2006/relationships/image" Target="../media/image7.jpeg"/><Relationship Id="rId6" Type="http://schemas.openxmlformats.org/officeDocument/2006/relationships/image" Target="../media/image108.jpeg"/><Relationship Id="rId11" Type="http://schemas.openxmlformats.org/officeDocument/2006/relationships/image" Target="../media/image113.jpeg"/><Relationship Id="rId5" Type="http://schemas.openxmlformats.org/officeDocument/2006/relationships/image" Target="../media/image107.jpeg"/><Relationship Id="rId10" Type="http://schemas.openxmlformats.org/officeDocument/2006/relationships/image" Target="../media/image112.jpeg"/><Relationship Id="rId4" Type="http://schemas.openxmlformats.org/officeDocument/2006/relationships/image" Target="../media/image106.jpeg"/><Relationship Id="rId9" Type="http://schemas.openxmlformats.org/officeDocument/2006/relationships/image" Target="../media/image111.jpeg"/><Relationship Id="rId14" Type="http://schemas.openxmlformats.org/officeDocument/2006/relationships/image" Target="../media/image116.jpeg"/></Relationships>
</file>

<file path=xl/drawings/_rels/drawing9.xml.rels><?xml version="1.0" encoding="UTF-8" standalone="yes"?>
<Relationships xmlns="http://schemas.openxmlformats.org/package/2006/relationships"><Relationship Id="rId13" Type="http://schemas.openxmlformats.org/officeDocument/2006/relationships/image" Target="../media/image128.png"/><Relationship Id="rId18" Type="http://schemas.openxmlformats.org/officeDocument/2006/relationships/image" Target="../media/image133.png"/><Relationship Id="rId26" Type="http://schemas.openxmlformats.org/officeDocument/2006/relationships/image" Target="../media/image141.png"/><Relationship Id="rId39" Type="http://schemas.openxmlformats.org/officeDocument/2006/relationships/image" Target="../media/image154.png"/><Relationship Id="rId21" Type="http://schemas.openxmlformats.org/officeDocument/2006/relationships/image" Target="../media/image136.png"/><Relationship Id="rId34" Type="http://schemas.openxmlformats.org/officeDocument/2006/relationships/image" Target="../media/image149.png"/><Relationship Id="rId42" Type="http://schemas.openxmlformats.org/officeDocument/2006/relationships/image" Target="../media/image157.png"/><Relationship Id="rId47" Type="http://schemas.openxmlformats.org/officeDocument/2006/relationships/image" Target="../media/image162.png"/><Relationship Id="rId50" Type="http://schemas.openxmlformats.org/officeDocument/2006/relationships/image" Target="../media/image165.png"/><Relationship Id="rId55" Type="http://schemas.openxmlformats.org/officeDocument/2006/relationships/image" Target="../media/image170.png"/><Relationship Id="rId7" Type="http://schemas.openxmlformats.org/officeDocument/2006/relationships/image" Target="../media/image122.png"/><Relationship Id="rId12" Type="http://schemas.openxmlformats.org/officeDocument/2006/relationships/image" Target="../media/image127.png"/><Relationship Id="rId17" Type="http://schemas.openxmlformats.org/officeDocument/2006/relationships/image" Target="../media/image132.png"/><Relationship Id="rId25" Type="http://schemas.openxmlformats.org/officeDocument/2006/relationships/image" Target="../media/image140.png"/><Relationship Id="rId33" Type="http://schemas.openxmlformats.org/officeDocument/2006/relationships/image" Target="../media/image148.png"/><Relationship Id="rId38" Type="http://schemas.openxmlformats.org/officeDocument/2006/relationships/image" Target="../media/image153.png"/><Relationship Id="rId46" Type="http://schemas.openxmlformats.org/officeDocument/2006/relationships/image" Target="../media/image161.png"/><Relationship Id="rId2" Type="http://schemas.openxmlformats.org/officeDocument/2006/relationships/image" Target="../media/image117.png"/><Relationship Id="rId16" Type="http://schemas.openxmlformats.org/officeDocument/2006/relationships/image" Target="../media/image131.png"/><Relationship Id="rId20" Type="http://schemas.openxmlformats.org/officeDocument/2006/relationships/image" Target="../media/image135.png"/><Relationship Id="rId29" Type="http://schemas.openxmlformats.org/officeDocument/2006/relationships/image" Target="../media/image144.png"/><Relationship Id="rId41" Type="http://schemas.openxmlformats.org/officeDocument/2006/relationships/image" Target="../media/image156.png"/><Relationship Id="rId54" Type="http://schemas.openxmlformats.org/officeDocument/2006/relationships/image" Target="../media/image169.png"/><Relationship Id="rId1" Type="http://schemas.openxmlformats.org/officeDocument/2006/relationships/image" Target="../media/image7.jpeg"/><Relationship Id="rId6" Type="http://schemas.openxmlformats.org/officeDocument/2006/relationships/image" Target="../media/image121.png"/><Relationship Id="rId11" Type="http://schemas.openxmlformats.org/officeDocument/2006/relationships/image" Target="../media/image126.png"/><Relationship Id="rId24" Type="http://schemas.openxmlformats.org/officeDocument/2006/relationships/image" Target="../media/image139.png"/><Relationship Id="rId32" Type="http://schemas.openxmlformats.org/officeDocument/2006/relationships/image" Target="../media/image147.png"/><Relationship Id="rId37" Type="http://schemas.openxmlformats.org/officeDocument/2006/relationships/image" Target="../media/image152.png"/><Relationship Id="rId40" Type="http://schemas.openxmlformats.org/officeDocument/2006/relationships/image" Target="../media/image155.png"/><Relationship Id="rId45" Type="http://schemas.openxmlformats.org/officeDocument/2006/relationships/image" Target="../media/image160.png"/><Relationship Id="rId53" Type="http://schemas.openxmlformats.org/officeDocument/2006/relationships/image" Target="../media/image168.png"/><Relationship Id="rId5" Type="http://schemas.openxmlformats.org/officeDocument/2006/relationships/image" Target="../media/image120.jpeg"/><Relationship Id="rId15" Type="http://schemas.openxmlformats.org/officeDocument/2006/relationships/image" Target="../media/image130.png"/><Relationship Id="rId23" Type="http://schemas.openxmlformats.org/officeDocument/2006/relationships/image" Target="../media/image138.png"/><Relationship Id="rId28" Type="http://schemas.openxmlformats.org/officeDocument/2006/relationships/image" Target="../media/image143.png"/><Relationship Id="rId36" Type="http://schemas.openxmlformats.org/officeDocument/2006/relationships/image" Target="../media/image151.png"/><Relationship Id="rId49" Type="http://schemas.openxmlformats.org/officeDocument/2006/relationships/image" Target="../media/image164.png"/><Relationship Id="rId10" Type="http://schemas.openxmlformats.org/officeDocument/2006/relationships/image" Target="../media/image125.png"/><Relationship Id="rId19" Type="http://schemas.openxmlformats.org/officeDocument/2006/relationships/image" Target="../media/image134.png"/><Relationship Id="rId31" Type="http://schemas.openxmlformats.org/officeDocument/2006/relationships/image" Target="../media/image146.png"/><Relationship Id="rId44" Type="http://schemas.openxmlformats.org/officeDocument/2006/relationships/image" Target="../media/image159.png"/><Relationship Id="rId52" Type="http://schemas.openxmlformats.org/officeDocument/2006/relationships/image" Target="../media/image167.png"/><Relationship Id="rId4" Type="http://schemas.openxmlformats.org/officeDocument/2006/relationships/image" Target="../media/image119.jpeg"/><Relationship Id="rId9" Type="http://schemas.openxmlformats.org/officeDocument/2006/relationships/image" Target="../media/image124.png"/><Relationship Id="rId14" Type="http://schemas.openxmlformats.org/officeDocument/2006/relationships/image" Target="../media/image129.png"/><Relationship Id="rId22" Type="http://schemas.openxmlformats.org/officeDocument/2006/relationships/image" Target="../media/image137.png"/><Relationship Id="rId27" Type="http://schemas.openxmlformats.org/officeDocument/2006/relationships/image" Target="../media/image142.png"/><Relationship Id="rId30" Type="http://schemas.openxmlformats.org/officeDocument/2006/relationships/image" Target="../media/image145.png"/><Relationship Id="rId35" Type="http://schemas.openxmlformats.org/officeDocument/2006/relationships/image" Target="../media/image150.png"/><Relationship Id="rId43" Type="http://schemas.openxmlformats.org/officeDocument/2006/relationships/image" Target="../media/image158.png"/><Relationship Id="rId48" Type="http://schemas.openxmlformats.org/officeDocument/2006/relationships/image" Target="../media/image163.png"/><Relationship Id="rId56" Type="http://schemas.openxmlformats.org/officeDocument/2006/relationships/image" Target="../media/image171.png"/><Relationship Id="rId8" Type="http://schemas.openxmlformats.org/officeDocument/2006/relationships/image" Target="../media/image123.png"/><Relationship Id="rId51" Type="http://schemas.openxmlformats.org/officeDocument/2006/relationships/image" Target="../media/image166.png"/><Relationship Id="rId3" Type="http://schemas.openxmlformats.org/officeDocument/2006/relationships/image" Target="../media/image118.jpeg"/></Relationships>
</file>

<file path=xl/drawings/_rels/drawing10.xml.rels><?xml version="1.0" encoding="UTF-8" standalone="yes"?>
<Relationships xmlns="http://schemas.openxmlformats.org/package/2006/relationships"><Relationship Id="rId8" Type="http://schemas.openxmlformats.org/officeDocument/2006/relationships/image" Target="../media/image177.png"/><Relationship Id="rId13" Type="http://schemas.openxmlformats.org/officeDocument/2006/relationships/image" Target="../media/image182.png"/><Relationship Id="rId3" Type="http://schemas.openxmlformats.org/officeDocument/2006/relationships/image" Target="../media/image172.png"/><Relationship Id="rId7" Type="http://schemas.openxmlformats.org/officeDocument/2006/relationships/image" Target="../media/image176.png"/><Relationship Id="rId12" Type="http://schemas.openxmlformats.org/officeDocument/2006/relationships/image" Target="../media/image181.png"/><Relationship Id="rId2" Type="http://schemas.openxmlformats.org/officeDocument/2006/relationships/image" Target="../media/image117.png"/><Relationship Id="rId16" Type="http://schemas.openxmlformats.org/officeDocument/2006/relationships/image" Target="../media/image185.png"/><Relationship Id="rId1" Type="http://schemas.openxmlformats.org/officeDocument/2006/relationships/image" Target="../media/image7.jpeg"/><Relationship Id="rId6" Type="http://schemas.openxmlformats.org/officeDocument/2006/relationships/image" Target="../media/image175.png"/><Relationship Id="rId11" Type="http://schemas.openxmlformats.org/officeDocument/2006/relationships/image" Target="../media/image180.png"/><Relationship Id="rId5" Type="http://schemas.openxmlformats.org/officeDocument/2006/relationships/image" Target="../media/image174.png"/><Relationship Id="rId15" Type="http://schemas.openxmlformats.org/officeDocument/2006/relationships/image" Target="../media/image184.png"/><Relationship Id="rId10" Type="http://schemas.openxmlformats.org/officeDocument/2006/relationships/image" Target="../media/image179.jpeg"/><Relationship Id="rId4" Type="http://schemas.openxmlformats.org/officeDocument/2006/relationships/image" Target="../media/image173.png"/><Relationship Id="rId9" Type="http://schemas.openxmlformats.org/officeDocument/2006/relationships/image" Target="../media/image178.jpeg"/><Relationship Id="rId14" Type="http://schemas.openxmlformats.org/officeDocument/2006/relationships/image" Target="../media/image183.png"/></Relationships>
</file>

<file path=xl/drawings/drawing1.xml><?xml version="1.0" encoding="utf-8"?>
<xdr:wsDr xmlns:xdr="http://schemas.openxmlformats.org/drawingml/2006/spreadsheetDrawing" xmlns:a="http://schemas.openxmlformats.org/drawingml/2006/main">
  <xdr:twoCellAnchor>
    <xdr:from>
      <xdr:col>12</xdr:col>
      <xdr:colOff>11905</xdr:colOff>
      <xdr:row>221</xdr:row>
      <xdr:rowOff>0</xdr:rowOff>
    </xdr:from>
    <xdr:to>
      <xdr:col>19</xdr:col>
      <xdr:colOff>1142999</xdr:colOff>
      <xdr:row>229</xdr:row>
      <xdr:rowOff>428625</xdr:rowOff>
    </xdr:to>
    <xdr:graphicFrame macro="">
      <xdr:nvGraphicFramePr>
        <xdr:cNvPr id="3" name="Gráfico 2">
          <a:extLst>
            <a:ext uri="{FF2B5EF4-FFF2-40B4-BE49-F238E27FC236}">
              <a16:creationId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153</xdr:row>
      <xdr:rowOff>44223</xdr:rowOff>
    </xdr:from>
    <xdr:to>
      <xdr:col>19</xdr:col>
      <xdr:colOff>1143000</xdr:colOff>
      <xdr:row>160</xdr:row>
      <xdr:rowOff>231320</xdr:rowOff>
    </xdr:to>
    <xdr:graphicFrame macro="">
      <xdr:nvGraphicFramePr>
        <xdr:cNvPr id="4" name="Gráfico 5">
          <a:extLst>
            <a:ext uri="{FF2B5EF4-FFF2-40B4-BE49-F238E27FC236}">
              <a16:creationId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190</xdr:row>
      <xdr:rowOff>83127</xdr:rowOff>
    </xdr:from>
    <xdr:to>
      <xdr:col>19</xdr:col>
      <xdr:colOff>1166812</xdr:colOff>
      <xdr:row>196</xdr:row>
      <xdr:rowOff>193965</xdr:rowOff>
    </xdr:to>
    <xdr:graphicFrame macro="">
      <xdr:nvGraphicFramePr>
        <xdr:cNvPr id="5" name="Gráfico 6">
          <a:extLst>
            <a:ext uri="{FF2B5EF4-FFF2-40B4-BE49-F238E27FC236}">
              <a16:creationId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236</xdr:row>
      <xdr:rowOff>23813</xdr:rowOff>
    </xdr:from>
    <xdr:to>
      <xdr:col>19</xdr:col>
      <xdr:colOff>1095376</xdr:colOff>
      <xdr:row>243</xdr:row>
      <xdr:rowOff>285750</xdr:rowOff>
    </xdr:to>
    <xdr:graphicFrame macro="">
      <xdr:nvGraphicFramePr>
        <xdr:cNvPr id="6" name="Gráfico 7">
          <a:extLst>
            <a:ext uri="{FF2B5EF4-FFF2-40B4-BE49-F238E27FC236}">
              <a16:creationId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256</xdr:row>
      <xdr:rowOff>0</xdr:rowOff>
    </xdr:from>
    <xdr:to>
      <xdr:col>19</xdr:col>
      <xdr:colOff>1131094</xdr:colOff>
      <xdr:row>263</xdr:row>
      <xdr:rowOff>11906</xdr:rowOff>
    </xdr:to>
    <xdr:graphicFrame macro="">
      <xdr:nvGraphicFramePr>
        <xdr:cNvPr id="7" name="Gráfico 8">
          <a:extLst>
            <a:ext uri="{FF2B5EF4-FFF2-40B4-BE49-F238E27FC236}">
              <a16:creationId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138</xdr:row>
      <xdr:rowOff>269875</xdr:rowOff>
    </xdr:from>
    <xdr:to>
      <xdr:col>19</xdr:col>
      <xdr:colOff>1188736</xdr:colOff>
      <xdr:row>150</xdr:row>
      <xdr:rowOff>147411</xdr:rowOff>
    </xdr:to>
    <xdr:graphicFrame macro="">
      <xdr:nvGraphicFramePr>
        <xdr:cNvPr id="9" name="Gráfico 8">
          <a:extLst>
            <a:ext uri="{FF2B5EF4-FFF2-40B4-BE49-F238E27FC236}">
              <a16:creationId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498764</xdr:colOff>
      <xdr:row>349</xdr:row>
      <xdr:rowOff>138545</xdr:rowOff>
    </xdr:from>
    <xdr:to>
      <xdr:col>16</xdr:col>
      <xdr:colOff>1204652</xdr:colOff>
      <xdr:row>349</xdr:row>
      <xdr:rowOff>3153987</xdr:rowOff>
    </xdr:to>
    <xdr:pic>
      <xdr:nvPicPr>
        <xdr:cNvPr id="11" name="Imagen 10">
          <a:extLst>
            <a:ext uri="{FF2B5EF4-FFF2-40B4-BE49-F238E27FC236}">
              <a16:creationId xmlns:a16="http://schemas.microsoft.com/office/drawing/2014/main" id="{ABE18504-4852-40D0-A5E8-3D3FC119296B}"/>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5666509" y="429116836"/>
          <a:ext cx="9420398" cy="30154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A29A00C4-B904-4040-8181-E69723CAD2F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6859905" y="230505"/>
          <a:ext cx="865167" cy="495300"/>
        </a:xfrm>
        <a:prstGeom prst="rect">
          <a:avLst/>
        </a:prstGeom>
      </xdr:spPr>
    </xdr:pic>
    <xdr:clientData/>
  </xdr:oneCellAnchor>
  <xdr:oneCellAnchor>
    <xdr:from>
      <xdr:col>1</xdr:col>
      <xdr:colOff>142875</xdr:colOff>
      <xdr:row>1</xdr:row>
      <xdr:rowOff>76200</xdr:rowOff>
    </xdr:from>
    <xdr:ext cx="619125" cy="466725"/>
    <xdr:pic>
      <xdr:nvPicPr>
        <xdr:cNvPr id="3" name="4 Imagen">
          <a:extLst>
            <a:ext uri="{FF2B5EF4-FFF2-40B4-BE49-F238E27FC236}">
              <a16:creationId xmlns:a16="http://schemas.microsoft.com/office/drawing/2014/main" id="{100F2330-4BE2-4353-B6F4-88C78D638D85}"/>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455295" y="259080"/>
          <a:ext cx="619125" cy="466725"/>
        </a:xfrm>
        <a:prstGeom prst="rect">
          <a:avLst/>
        </a:prstGeom>
      </xdr:spPr>
    </xdr:pic>
    <xdr:clientData/>
  </xdr:oneCellAnchor>
  <xdr:twoCellAnchor editAs="oneCell">
    <xdr:from>
      <xdr:col>10</xdr:col>
      <xdr:colOff>122836</xdr:colOff>
      <xdr:row>1</xdr:row>
      <xdr:rowOff>155245</xdr:rowOff>
    </xdr:from>
    <xdr:to>
      <xdr:col>10</xdr:col>
      <xdr:colOff>987261</xdr:colOff>
      <xdr:row>3</xdr:row>
      <xdr:rowOff>184120</xdr:rowOff>
    </xdr:to>
    <xdr:pic>
      <xdr:nvPicPr>
        <xdr:cNvPr id="4" name="Imagen 3">
          <a:extLst>
            <a:ext uri="{FF2B5EF4-FFF2-40B4-BE49-F238E27FC236}">
              <a16:creationId xmlns:a16="http://schemas.microsoft.com/office/drawing/2014/main" id="{FD37014F-A5F3-4F9D-980A-4BA8ED9D9E68}"/>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9335416" y="338125"/>
          <a:ext cx="864425" cy="638475"/>
        </a:xfrm>
        <a:prstGeom prst="rect">
          <a:avLst/>
        </a:prstGeom>
      </xdr:spPr>
    </xdr:pic>
    <xdr:clientData/>
  </xdr:twoCellAnchor>
  <xdr:twoCellAnchor editAs="oneCell">
    <xdr:from>
      <xdr:col>18</xdr:col>
      <xdr:colOff>151535</xdr:colOff>
      <xdr:row>1</xdr:row>
      <xdr:rowOff>129021</xdr:rowOff>
    </xdr:from>
    <xdr:to>
      <xdr:col>18</xdr:col>
      <xdr:colOff>994180</xdr:colOff>
      <xdr:row>3</xdr:row>
      <xdr:rowOff>195696</xdr:rowOff>
    </xdr:to>
    <xdr:pic>
      <xdr:nvPicPr>
        <xdr:cNvPr id="5" name="3 Imagen">
          <a:extLst>
            <a:ext uri="{FF2B5EF4-FFF2-40B4-BE49-F238E27FC236}">
              <a16:creationId xmlns:a16="http://schemas.microsoft.com/office/drawing/2014/main" id="{6D1184C4-2C73-41CB-8A86-49C0E1F879A8}"/>
            </a:ext>
          </a:extLst>
        </xdr:cNvPr>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a:fillRect/>
        </a:stretch>
      </xdr:blipFill>
      <xdr:spPr bwMode="auto">
        <a:xfrm>
          <a:off x="16214495" y="311901"/>
          <a:ext cx="842645" cy="676275"/>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dr:oneCellAnchor>
    <xdr:from>
      <xdr:col>10</xdr:col>
      <xdr:colOff>326091</xdr:colOff>
      <xdr:row>0</xdr:row>
      <xdr:rowOff>52618</xdr:rowOff>
    </xdr:from>
    <xdr:ext cx="843803" cy="299808"/>
    <xdr:pic>
      <xdr:nvPicPr>
        <xdr:cNvPr id="2" name="2 Imagen">
          <a:extLst>
            <a:ext uri="{FF2B5EF4-FFF2-40B4-BE49-F238E27FC236}">
              <a16:creationId xmlns:a16="http://schemas.microsoft.com/office/drawing/2014/main" id="{11E54895-CEAD-4CD3-91D5-ADEB2B7044C8}"/>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395671" y="52618"/>
          <a:ext cx="843803" cy="299808"/>
        </a:xfrm>
        <a:prstGeom prst="rect">
          <a:avLst/>
        </a:prstGeom>
      </xdr:spPr>
    </xdr:pic>
    <xdr:clientData/>
  </xdr:oneCellAnchor>
  <xdr:oneCellAnchor>
    <xdr:from>
      <xdr:col>1</xdr:col>
      <xdr:colOff>152399</xdr:colOff>
      <xdr:row>0</xdr:row>
      <xdr:rowOff>57151</xdr:rowOff>
    </xdr:from>
    <xdr:ext cx="714375" cy="247649"/>
    <xdr:pic>
      <xdr:nvPicPr>
        <xdr:cNvPr id="3" name="4 Imagen">
          <a:extLst>
            <a:ext uri="{FF2B5EF4-FFF2-40B4-BE49-F238E27FC236}">
              <a16:creationId xmlns:a16="http://schemas.microsoft.com/office/drawing/2014/main" id="{6C3D20A0-4264-4C33-824E-DD728CD6AA5C}"/>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944879" y="57151"/>
          <a:ext cx="714375" cy="247649"/>
        </a:xfrm>
        <a:prstGeom prst="rect">
          <a:avLst/>
        </a:prstGeom>
      </xdr:spPr>
    </xdr:pic>
    <xdr:clientData/>
  </xdr:oneCellAnchor>
  <xdr:twoCellAnchor editAs="oneCell">
    <xdr:from>
      <xdr:col>1</xdr:col>
      <xdr:colOff>508824</xdr:colOff>
      <xdr:row>5</xdr:row>
      <xdr:rowOff>35126</xdr:rowOff>
    </xdr:from>
    <xdr:to>
      <xdr:col>6</xdr:col>
      <xdr:colOff>298824</xdr:colOff>
      <xdr:row>18</xdr:row>
      <xdr:rowOff>139563</xdr:rowOff>
    </xdr:to>
    <xdr:pic>
      <xdr:nvPicPr>
        <xdr:cNvPr id="4" name="Imagen 3">
          <a:extLst>
            <a:ext uri="{FF2B5EF4-FFF2-40B4-BE49-F238E27FC236}">
              <a16:creationId xmlns:a16="http://schemas.microsoft.com/office/drawing/2014/main" id="{F316570E-5EDF-4FC3-9748-1EBEEBC0108E}"/>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1301304" y="1559126"/>
          <a:ext cx="3752400" cy="2679997"/>
        </a:xfrm>
        <a:prstGeom prst="rect">
          <a:avLst/>
        </a:prstGeom>
      </xdr:spPr>
    </xdr:pic>
    <xdr:clientData/>
  </xdr:twoCellAnchor>
  <xdr:twoCellAnchor editAs="oneCell">
    <xdr:from>
      <xdr:col>7</xdr:col>
      <xdr:colOff>78362</xdr:colOff>
      <xdr:row>22</xdr:row>
      <xdr:rowOff>180006</xdr:rowOff>
    </xdr:from>
    <xdr:to>
      <xdr:col>11</xdr:col>
      <xdr:colOff>1231581</xdr:colOff>
      <xdr:row>34</xdr:row>
      <xdr:rowOff>343060</xdr:rowOff>
    </xdr:to>
    <xdr:pic>
      <xdr:nvPicPr>
        <xdr:cNvPr id="5" name="Imagen 4">
          <a:extLst>
            <a:ext uri="{FF2B5EF4-FFF2-40B4-BE49-F238E27FC236}">
              <a16:creationId xmlns:a16="http://schemas.microsoft.com/office/drawing/2014/main" id="{19488A55-56A7-489C-B7A5-222D97BC4136}"/>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5625722" y="5041566"/>
          <a:ext cx="4467919" cy="2441434"/>
        </a:xfrm>
        <a:prstGeom prst="rect">
          <a:avLst/>
        </a:prstGeom>
      </xdr:spPr>
    </xdr:pic>
    <xdr:clientData/>
  </xdr:twoCellAnchor>
  <xdr:twoCellAnchor editAs="oneCell">
    <xdr:from>
      <xdr:col>1</xdr:col>
      <xdr:colOff>576648</xdr:colOff>
      <xdr:row>21</xdr:row>
      <xdr:rowOff>131750</xdr:rowOff>
    </xdr:from>
    <xdr:to>
      <xdr:col>6</xdr:col>
      <xdr:colOff>510648</xdr:colOff>
      <xdr:row>34</xdr:row>
      <xdr:rowOff>463250</xdr:rowOff>
    </xdr:to>
    <xdr:pic>
      <xdr:nvPicPr>
        <xdr:cNvPr id="6" name="Imagen 5">
          <a:extLst>
            <a:ext uri="{FF2B5EF4-FFF2-40B4-BE49-F238E27FC236}">
              <a16:creationId xmlns:a16="http://schemas.microsoft.com/office/drawing/2014/main" id="{7E7A2B86-22DF-4206-8B16-1778BF10900E}"/>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1369128" y="4802810"/>
          <a:ext cx="3896400" cy="2800380"/>
        </a:xfrm>
        <a:prstGeom prst="rect">
          <a:avLst/>
        </a:prstGeom>
      </xdr:spPr>
    </xdr:pic>
    <xdr:clientData/>
  </xdr:twoCellAnchor>
  <xdr:twoCellAnchor editAs="oneCell">
    <xdr:from>
      <xdr:col>8</xdr:col>
      <xdr:colOff>175560</xdr:colOff>
      <xdr:row>5</xdr:row>
      <xdr:rowOff>115429</xdr:rowOff>
    </xdr:from>
    <xdr:to>
      <xdr:col>11</xdr:col>
      <xdr:colOff>845873</xdr:colOff>
      <xdr:row>18</xdr:row>
      <xdr:rowOff>147866</xdr:rowOff>
    </xdr:to>
    <xdr:pic>
      <xdr:nvPicPr>
        <xdr:cNvPr id="7" name="Imagen 6">
          <a:extLst>
            <a:ext uri="{FF2B5EF4-FFF2-40B4-BE49-F238E27FC236}">
              <a16:creationId xmlns:a16="http://schemas.microsoft.com/office/drawing/2014/main" id="{87AC66BB-90F1-4ADF-B898-6E0F2BE229FF}"/>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6103920" y="1639429"/>
          <a:ext cx="3604013" cy="260799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80A0862-BC6C-4221-8B3F-F20A9BAA7BC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2983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DE7BE0C7-8D4B-4385-AC21-D40AEC05E67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1</xdr:col>
      <xdr:colOff>163605</xdr:colOff>
      <xdr:row>21</xdr:row>
      <xdr:rowOff>67235</xdr:rowOff>
    </xdr:from>
    <xdr:to>
      <xdr:col>6</xdr:col>
      <xdr:colOff>552226</xdr:colOff>
      <xdr:row>34</xdr:row>
      <xdr:rowOff>101749</xdr:rowOff>
    </xdr:to>
    <xdr:pic>
      <xdr:nvPicPr>
        <xdr:cNvPr id="12" name="6 Imagen">
          <a:extLst>
            <a:ext uri="{FF2B5EF4-FFF2-40B4-BE49-F238E27FC236}">
              <a16:creationId xmlns:a16="http://schemas.microsoft.com/office/drawing/2014/main" id="{448122D6-3802-4334-94D7-19A883B916A6}"/>
            </a:ext>
          </a:extLst>
        </xdr:cNvPr>
        <xdr:cNvPicPr>
          <a:picLocks noChangeAspect="1"/>
        </xdr:cNvPicPr>
      </xdr:nvPicPr>
      <xdr:blipFill>
        <a:blip xmlns:r="http://schemas.openxmlformats.org/officeDocument/2006/relationships" r:embed="rId3"/>
        <a:stretch>
          <a:fillRect/>
        </a:stretch>
      </xdr:blipFill>
      <xdr:spPr>
        <a:xfrm>
          <a:off x="414617" y="4468906"/>
          <a:ext cx="3445585" cy="2383267"/>
        </a:xfrm>
        <a:prstGeom prst="rect">
          <a:avLst/>
        </a:prstGeom>
      </xdr:spPr>
    </xdr:pic>
    <xdr:clientData/>
  </xdr:twoCellAnchor>
  <xdr:twoCellAnchor editAs="oneCell">
    <xdr:from>
      <xdr:col>8</xdr:col>
      <xdr:colOff>11207</xdr:colOff>
      <xdr:row>21</xdr:row>
      <xdr:rowOff>71718</xdr:rowOff>
    </xdr:from>
    <xdr:to>
      <xdr:col>11</xdr:col>
      <xdr:colOff>90544</xdr:colOff>
      <xdr:row>34</xdr:row>
      <xdr:rowOff>106232</xdr:rowOff>
    </xdr:to>
    <xdr:pic>
      <xdr:nvPicPr>
        <xdr:cNvPr id="13" name="10 Imagen">
          <a:extLst>
            <a:ext uri="{FF2B5EF4-FFF2-40B4-BE49-F238E27FC236}">
              <a16:creationId xmlns:a16="http://schemas.microsoft.com/office/drawing/2014/main" id="{158FF3A0-8CA6-427F-9977-6B623885C980}"/>
            </a:ext>
          </a:extLst>
        </xdr:cNvPr>
        <xdr:cNvPicPr>
          <a:picLocks noChangeAspect="1"/>
        </xdr:cNvPicPr>
      </xdr:nvPicPr>
      <xdr:blipFill>
        <a:blip xmlns:r="http://schemas.openxmlformats.org/officeDocument/2006/relationships" r:embed="rId4"/>
        <a:stretch>
          <a:fillRect/>
        </a:stretch>
      </xdr:blipFill>
      <xdr:spPr>
        <a:xfrm>
          <a:off x="4556313" y="4473389"/>
          <a:ext cx="3432137" cy="2383267"/>
        </a:xfrm>
        <a:prstGeom prst="rect">
          <a:avLst/>
        </a:prstGeom>
      </xdr:spPr>
    </xdr:pic>
    <xdr:clientData/>
  </xdr:twoCellAnchor>
  <xdr:twoCellAnchor editAs="oneCell">
    <xdr:from>
      <xdr:col>1</xdr:col>
      <xdr:colOff>152400</xdr:colOff>
      <xdr:row>53</xdr:row>
      <xdr:rowOff>80683</xdr:rowOff>
    </xdr:from>
    <xdr:to>
      <xdr:col>6</xdr:col>
      <xdr:colOff>541021</xdr:colOff>
      <xdr:row>66</xdr:row>
      <xdr:rowOff>133126</xdr:rowOff>
    </xdr:to>
    <xdr:pic>
      <xdr:nvPicPr>
        <xdr:cNvPr id="14" name="16 Imagen">
          <a:extLst>
            <a:ext uri="{FF2B5EF4-FFF2-40B4-BE49-F238E27FC236}">
              <a16:creationId xmlns:a16="http://schemas.microsoft.com/office/drawing/2014/main" id="{3D0DBA7C-46C3-4397-BF82-971D2DE91F98}"/>
            </a:ext>
          </a:extLst>
        </xdr:cNvPr>
        <xdr:cNvPicPr>
          <a:picLocks noChangeAspect="1"/>
        </xdr:cNvPicPr>
      </xdr:nvPicPr>
      <xdr:blipFill>
        <a:blip xmlns:r="http://schemas.openxmlformats.org/officeDocument/2006/relationships" r:embed="rId5"/>
        <a:stretch>
          <a:fillRect/>
        </a:stretch>
      </xdr:blipFill>
      <xdr:spPr>
        <a:xfrm>
          <a:off x="403412" y="10632142"/>
          <a:ext cx="3445585" cy="2383267"/>
        </a:xfrm>
        <a:prstGeom prst="rect">
          <a:avLst/>
        </a:prstGeom>
      </xdr:spPr>
    </xdr:pic>
    <xdr:clientData/>
  </xdr:twoCellAnchor>
  <xdr:twoCellAnchor editAs="oneCell">
    <xdr:from>
      <xdr:col>8</xdr:col>
      <xdr:colOff>470647</xdr:colOff>
      <xdr:row>5</xdr:row>
      <xdr:rowOff>85165</xdr:rowOff>
    </xdr:from>
    <xdr:to>
      <xdr:col>10</xdr:col>
      <xdr:colOff>447787</xdr:colOff>
      <xdr:row>18</xdr:row>
      <xdr:rowOff>119679</xdr:rowOff>
    </xdr:to>
    <xdr:pic>
      <xdr:nvPicPr>
        <xdr:cNvPr id="15" name="19 Imagen">
          <a:extLst>
            <a:ext uri="{FF2B5EF4-FFF2-40B4-BE49-F238E27FC236}">
              <a16:creationId xmlns:a16="http://schemas.microsoft.com/office/drawing/2014/main" id="{A2343C69-A317-43C7-B3A2-578C6FF34B39}"/>
            </a:ext>
          </a:extLst>
        </xdr:cNvPr>
        <xdr:cNvPicPr>
          <a:picLocks noChangeAspect="1"/>
        </xdr:cNvPicPr>
      </xdr:nvPicPr>
      <xdr:blipFill>
        <a:blip xmlns:r="http://schemas.openxmlformats.org/officeDocument/2006/relationships" r:embed="rId6"/>
        <a:stretch>
          <a:fillRect/>
        </a:stretch>
      </xdr:blipFill>
      <xdr:spPr>
        <a:xfrm>
          <a:off x="5015753" y="1510553"/>
          <a:ext cx="2406575" cy="2383267"/>
        </a:xfrm>
        <a:prstGeom prst="rect">
          <a:avLst/>
        </a:prstGeom>
      </xdr:spPr>
    </xdr:pic>
    <xdr:clientData/>
  </xdr:twoCellAnchor>
  <xdr:twoCellAnchor editAs="oneCell">
    <xdr:from>
      <xdr:col>2</xdr:col>
      <xdr:colOff>365312</xdr:colOff>
      <xdr:row>5</xdr:row>
      <xdr:rowOff>62753</xdr:rowOff>
    </xdr:from>
    <xdr:to>
      <xdr:col>6</xdr:col>
      <xdr:colOff>29584</xdr:colOff>
      <xdr:row>18</xdr:row>
      <xdr:rowOff>89647</xdr:rowOff>
    </xdr:to>
    <xdr:pic>
      <xdr:nvPicPr>
        <xdr:cNvPr id="18" name="20 Imagen">
          <a:extLst>
            <a:ext uri="{FF2B5EF4-FFF2-40B4-BE49-F238E27FC236}">
              <a16:creationId xmlns:a16="http://schemas.microsoft.com/office/drawing/2014/main" id="{D3FA4420-6171-49D6-9592-46AEECE8DCC2}"/>
            </a:ext>
          </a:extLst>
        </xdr:cNvPr>
        <xdr:cNvPicPr>
          <a:picLocks noChangeAspect="1"/>
        </xdr:cNvPicPr>
      </xdr:nvPicPr>
      <xdr:blipFill>
        <a:blip xmlns:r="http://schemas.openxmlformats.org/officeDocument/2006/relationships" r:embed="rId7"/>
        <a:stretch>
          <a:fillRect/>
        </a:stretch>
      </xdr:blipFill>
      <xdr:spPr>
        <a:xfrm>
          <a:off x="939053" y="1488141"/>
          <a:ext cx="2398507" cy="2375647"/>
        </a:xfrm>
        <a:prstGeom prst="rect">
          <a:avLst/>
        </a:prstGeom>
      </xdr:spPr>
    </xdr:pic>
    <xdr:clientData/>
  </xdr:twoCellAnchor>
  <xdr:twoCellAnchor editAs="oneCell">
    <xdr:from>
      <xdr:col>8</xdr:col>
      <xdr:colOff>64993</xdr:colOff>
      <xdr:row>53</xdr:row>
      <xdr:rowOff>96372</xdr:rowOff>
    </xdr:from>
    <xdr:to>
      <xdr:col>11</xdr:col>
      <xdr:colOff>144330</xdr:colOff>
      <xdr:row>66</xdr:row>
      <xdr:rowOff>148815</xdr:rowOff>
    </xdr:to>
    <xdr:pic>
      <xdr:nvPicPr>
        <xdr:cNvPr id="19" name="21 Imagen">
          <a:extLst>
            <a:ext uri="{FF2B5EF4-FFF2-40B4-BE49-F238E27FC236}">
              <a16:creationId xmlns:a16="http://schemas.microsoft.com/office/drawing/2014/main" id="{1CA23858-CA7D-47E8-BA8E-293F140B3E04}"/>
            </a:ext>
          </a:extLst>
        </xdr:cNvPr>
        <xdr:cNvPicPr>
          <a:picLocks noChangeAspect="1"/>
        </xdr:cNvPicPr>
      </xdr:nvPicPr>
      <xdr:blipFill>
        <a:blip xmlns:r="http://schemas.openxmlformats.org/officeDocument/2006/relationships" r:embed="rId8"/>
        <a:stretch>
          <a:fillRect/>
        </a:stretch>
      </xdr:blipFill>
      <xdr:spPr>
        <a:xfrm>
          <a:off x="4610099" y="10647831"/>
          <a:ext cx="3432137" cy="2383267"/>
        </a:xfrm>
        <a:prstGeom prst="rect">
          <a:avLst/>
        </a:prstGeom>
      </xdr:spPr>
    </xdr:pic>
    <xdr:clientData/>
  </xdr:twoCellAnchor>
  <xdr:twoCellAnchor editAs="oneCell">
    <xdr:from>
      <xdr:col>1</xdr:col>
      <xdr:colOff>89647</xdr:colOff>
      <xdr:row>38</xdr:row>
      <xdr:rowOff>42584</xdr:rowOff>
    </xdr:from>
    <xdr:to>
      <xdr:col>6</xdr:col>
      <xdr:colOff>589767</xdr:colOff>
      <xdr:row>49</xdr:row>
      <xdr:rowOff>107084</xdr:rowOff>
    </xdr:to>
    <xdr:pic>
      <xdr:nvPicPr>
        <xdr:cNvPr id="20" name="24 Imagen">
          <a:extLst>
            <a:ext uri="{FF2B5EF4-FFF2-40B4-BE49-F238E27FC236}">
              <a16:creationId xmlns:a16="http://schemas.microsoft.com/office/drawing/2014/main" id="{98F2DD92-CB4A-4C1A-B32B-F5A73EC080DC}"/>
            </a:ext>
          </a:extLst>
        </xdr:cNvPr>
        <xdr:cNvPicPr>
          <a:picLocks noChangeAspect="1"/>
        </xdr:cNvPicPr>
      </xdr:nvPicPr>
      <xdr:blipFill rotWithShape="1">
        <a:blip xmlns:r="http://schemas.openxmlformats.org/officeDocument/2006/relationships" r:embed="rId9"/>
        <a:srcRect l="9572"/>
        <a:stretch/>
      </xdr:blipFill>
      <xdr:spPr>
        <a:xfrm>
          <a:off x="340659" y="7770160"/>
          <a:ext cx="3557084" cy="2036735"/>
        </a:xfrm>
        <a:prstGeom prst="rect">
          <a:avLst/>
        </a:prstGeom>
      </xdr:spPr>
    </xdr:pic>
    <xdr:clientData/>
  </xdr:twoCellAnchor>
  <xdr:twoCellAnchor editAs="oneCell">
    <xdr:from>
      <xdr:col>7</xdr:col>
      <xdr:colOff>324972</xdr:colOff>
      <xdr:row>38</xdr:row>
      <xdr:rowOff>76200</xdr:rowOff>
    </xdr:from>
    <xdr:to>
      <xdr:col>11</xdr:col>
      <xdr:colOff>324773</xdr:colOff>
      <xdr:row>49</xdr:row>
      <xdr:rowOff>140700</xdr:rowOff>
    </xdr:to>
    <xdr:pic>
      <xdr:nvPicPr>
        <xdr:cNvPr id="21" name="25 Imagen">
          <a:extLst>
            <a:ext uri="{FF2B5EF4-FFF2-40B4-BE49-F238E27FC236}">
              <a16:creationId xmlns:a16="http://schemas.microsoft.com/office/drawing/2014/main" id="{25075429-43D8-4468-B18E-82BC0B081238}"/>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4287372" y="7803776"/>
          <a:ext cx="3935307" cy="2036735"/>
        </a:xfrm>
        <a:prstGeom prst="rect">
          <a:avLst/>
        </a:prstGeom>
      </xdr:spPr>
    </xdr:pic>
    <xdr:clientData/>
  </xdr:twoCellAnchor>
  <xdr:twoCellAnchor editAs="oneCell">
    <xdr:from>
      <xdr:col>2</xdr:col>
      <xdr:colOff>290483</xdr:colOff>
      <xdr:row>85</xdr:row>
      <xdr:rowOff>61134</xdr:rowOff>
    </xdr:from>
    <xdr:to>
      <xdr:col>5</xdr:col>
      <xdr:colOff>324548</xdr:colOff>
      <xdr:row>98</xdr:row>
      <xdr:rowOff>114200</xdr:rowOff>
    </xdr:to>
    <xdr:pic>
      <xdr:nvPicPr>
        <xdr:cNvPr id="28" name="Imagen 27">
          <a:extLst>
            <a:ext uri="{FF2B5EF4-FFF2-40B4-BE49-F238E27FC236}">
              <a16:creationId xmlns:a16="http://schemas.microsoft.com/office/drawing/2014/main" id="{7115F655-5111-449E-BDF8-4862FDD81DD6}"/>
            </a:ext>
          </a:extLst>
        </xdr:cNvPr>
        <xdr:cNvPicPr>
          <a:picLocks noChangeAspect="1"/>
        </xdr:cNvPicPr>
      </xdr:nvPicPr>
      <xdr:blipFill>
        <a:blip xmlns:r="http://schemas.openxmlformats.org/officeDocument/2006/relationships" r:embed="rId11"/>
        <a:stretch>
          <a:fillRect/>
        </a:stretch>
      </xdr:blipFill>
      <xdr:spPr>
        <a:xfrm>
          <a:off x="864224" y="16816169"/>
          <a:ext cx="1943548" cy="2383890"/>
        </a:xfrm>
        <a:prstGeom prst="rect">
          <a:avLst/>
        </a:prstGeom>
      </xdr:spPr>
    </xdr:pic>
    <xdr:clientData/>
  </xdr:twoCellAnchor>
  <xdr:twoCellAnchor editAs="oneCell">
    <xdr:from>
      <xdr:col>8</xdr:col>
      <xdr:colOff>856006</xdr:colOff>
      <xdr:row>85</xdr:row>
      <xdr:rowOff>75826</xdr:rowOff>
    </xdr:from>
    <xdr:to>
      <xdr:col>10</xdr:col>
      <xdr:colOff>376344</xdr:colOff>
      <xdr:row>98</xdr:row>
      <xdr:rowOff>128892</xdr:rowOff>
    </xdr:to>
    <xdr:pic>
      <xdr:nvPicPr>
        <xdr:cNvPr id="29" name="Imagen 28">
          <a:extLst>
            <a:ext uri="{FF2B5EF4-FFF2-40B4-BE49-F238E27FC236}">
              <a16:creationId xmlns:a16="http://schemas.microsoft.com/office/drawing/2014/main" id="{89E75BBC-3994-4520-B612-CCACBFB94488}"/>
            </a:ext>
          </a:extLst>
        </xdr:cNvPr>
        <xdr:cNvPicPr>
          <a:picLocks noChangeAspect="1"/>
        </xdr:cNvPicPr>
      </xdr:nvPicPr>
      <xdr:blipFill>
        <a:blip xmlns:r="http://schemas.openxmlformats.org/officeDocument/2006/relationships" r:embed="rId12"/>
        <a:stretch>
          <a:fillRect/>
        </a:stretch>
      </xdr:blipFill>
      <xdr:spPr>
        <a:xfrm>
          <a:off x="5401112" y="16830861"/>
          <a:ext cx="1949773" cy="2383890"/>
        </a:xfrm>
        <a:prstGeom prst="rect">
          <a:avLst/>
        </a:prstGeom>
      </xdr:spPr>
    </xdr:pic>
    <xdr:clientData/>
  </xdr:twoCellAnchor>
  <xdr:twoCellAnchor editAs="oneCell">
    <xdr:from>
      <xdr:col>1</xdr:col>
      <xdr:colOff>152400</xdr:colOff>
      <xdr:row>69</xdr:row>
      <xdr:rowOff>83920</xdr:rowOff>
    </xdr:from>
    <xdr:to>
      <xdr:col>6</xdr:col>
      <xdr:colOff>540573</xdr:colOff>
      <xdr:row>82</xdr:row>
      <xdr:rowOff>121746</xdr:rowOff>
    </xdr:to>
    <xdr:pic>
      <xdr:nvPicPr>
        <xdr:cNvPr id="30" name="Imagen 29">
          <a:extLst>
            <a:ext uri="{FF2B5EF4-FFF2-40B4-BE49-F238E27FC236}">
              <a16:creationId xmlns:a16="http://schemas.microsoft.com/office/drawing/2014/main" id="{FC583F30-B2F8-44FD-BE29-40A34CBF271C}"/>
            </a:ext>
          </a:extLst>
        </xdr:cNvPr>
        <xdr:cNvPicPr>
          <a:picLocks noChangeAspect="1"/>
        </xdr:cNvPicPr>
      </xdr:nvPicPr>
      <xdr:blipFill>
        <a:blip xmlns:r="http://schemas.openxmlformats.org/officeDocument/2006/relationships" r:embed="rId13"/>
        <a:stretch>
          <a:fillRect/>
        </a:stretch>
      </xdr:blipFill>
      <xdr:spPr>
        <a:xfrm>
          <a:off x="403412" y="13737167"/>
          <a:ext cx="3445137" cy="2368650"/>
        </a:xfrm>
        <a:prstGeom prst="rect">
          <a:avLst/>
        </a:prstGeom>
      </xdr:spPr>
    </xdr:pic>
    <xdr:clientData/>
  </xdr:twoCellAnchor>
  <xdr:twoCellAnchor editAs="oneCell">
    <xdr:from>
      <xdr:col>8</xdr:col>
      <xdr:colOff>194983</xdr:colOff>
      <xdr:row>69</xdr:row>
      <xdr:rowOff>62753</xdr:rowOff>
    </xdr:from>
    <xdr:to>
      <xdr:col>11</xdr:col>
      <xdr:colOff>308784</xdr:colOff>
      <xdr:row>82</xdr:row>
      <xdr:rowOff>108199</xdr:rowOff>
    </xdr:to>
    <xdr:pic>
      <xdr:nvPicPr>
        <xdr:cNvPr id="31" name="Imagen 30">
          <a:extLst>
            <a:ext uri="{FF2B5EF4-FFF2-40B4-BE49-F238E27FC236}">
              <a16:creationId xmlns:a16="http://schemas.microsoft.com/office/drawing/2014/main" id="{874DE28C-5BB2-4403-853F-F4DAE3E59DB7}"/>
            </a:ext>
          </a:extLst>
        </xdr:cNvPr>
        <xdr:cNvPicPr>
          <a:picLocks noChangeAspect="1"/>
        </xdr:cNvPicPr>
      </xdr:nvPicPr>
      <xdr:blipFill>
        <a:blip xmlns:r="http://schemas.openxmlformats.org/officeDocument/2006/relationships" r:embed="rId14"/>
        <a:stretch>
          <a:fillRect/>
        </a:stretch>
      </xdr:blipFill>
      <xdr:spPr>
        <a:xfrm>
          <a:off x="4740089" y="13716000"/>
          <a:ext cx="3466601" cy="237627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D56CCC6-355E-4AF1-98F4-D0AF5022B16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3563F121-890F-4567-87F6-87B9CCD7FA32}"/>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twoCellAnchor editAs="oneCell">
    <xdr:from>
      <xdr:col>1</xdr:col>
      <xdr:colOff>75504</xdr:colOff>
      <xdr:row>6</xdr:row>
      <xdr:rowOff>76200</xdr:rowOff>
    </xdr:from>
    <xdr:to>
      <xdr:col>6</xdr:col>
      <xdr:colOff>571499</xdr:colOff>
      <xdr:row>19</xdr:row>
      <xdr:rowOff>85724</xdr:rowOff>
    </xdr:to>
    <xdr:pic>
      <xdr:nvPicPr>
        <xdr:cNvPr id="4" name="Imagen 3">
          <a:extLst>
            <a:ext uri="{FF2B5EF4-FFF2-40B4-BE49-F238E27FC236}">
              <a16:creationId xmlns:a16="http://schemas.microsoft.com/office/drawing/2014/main" id="{F933681E-2695-4376-B520-55A20B50B5AD}"/>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342204" y="1813560"/>
          <a:ext cx="3688775" cy="2402204"/>
        </a:xfrm>
        <a:prstGeom prst="rect">
          <a:avLst/>
        </a:prstGeom>
      </xdr:spPr>
    </xdr:pic>
    <xdr:clientData/>
  </xdr:twoCellAnchor>
  <xdr:twoCellAnchor editAs="oneCell">
    <xdr:from>
      <xdr:col>7</xdr:col>
      <xdr:colOff>105566</xdr:colOff>
      <xdr:row>6</xdr:row>
      <xdr:rowOff>72257</xdr:rowOff>
    </xdr:from>
    <xdr:to>
      <xdr:col>11</xdr:col>
      <xdr:colOff>485775</xdr:colOff>
      <xdr:row>19</xdr:row>
      <xdr:rowOff>78722</xdr:rowOff>
    </xdr:to>
    <xdr:pic>
      <xdr:nvPicPr>
        <xdr:cNvPr id="5" name="Imagen 4">
          <a:extLst>
            <a:ext uri="{FF2B5EF4-FFF2-40B4-BE49-F238E27FC236}">
              <a16:creationId xmlns:a16="http://schemas.microsoft.com/office/drawing/2014/main" id="{94302990-A52E-4134-A919-371AF6EBE5EC}"/>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4250846" y="1809617"/>
          <a:ext cx="4517869" cy="2399145"/>
        </a:xfrm>
        <a:prstGeom prst="rect">
          <a:avLst/>
        </a:prstGeom>
      </xdr:spPr>
    </xdr:pic>
    <xdr:clientData/>
  </xdr:twoCellAnchor>
  <xdr:twoCellAnchor editAs="oneCell">
    <xdr:from>
      <xdr:col>7</xdr:col>
      <xdr:colOff>152834</xdr:colOff>
      <xdr:row>22</xdr:row>
      <xdr:rowOff>90837</xdr:rowOff>
    </xdr:from>
    <xdr:to>
      <xdr:col>11</xdr:col>
      <xdr:colOff>447674</xdr:colOff>
      <xdr:row>35</xdr:row>
      <xdr:rowOff>114300</xdr:rowOff>
    </xdr:to>
    <xdr:pic>
      <xdr:nvPicPr>
        <xdr:cNvPr id="6" name="Imagen 5">
          <a:extLst>
            <a:ext uri="{FF2B5EF4-FFF2-40B4-BE49-F238E27FC236}">
              <a16:creationId xmlns:a16="http://schemas.microsoft.com/office/drawing/2014/main" id="{AF05C96F-24A9-4BFA-AC60-95B14B0BEF13}"/>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4298114" y="4967637"/>
          <a:ext cx="4432500" cy="2416143"/>
        </a:xfrm>
        <a:prstGeom prst="rect">
          <a:avLst/>
        </a:prstGeom>
      </xdr:spPr>
    </xdr:pic>
    <xdr:clientData/>
  </xdr:twoCellAnchor>
  <xdr:twoCellAnchor editAs="oneCell">
    <xdr:from>
      <xdr:col>1</xdr:col>
      <xdr:colOff>80169</xdr:colOff>
      <xdr:row>22</xdr:row>
      <xdr:rowOff>85725</xdr:rowOff>
    </xdr:from>
    <xdr:to>
      <xdr:col>6</xdr:col>
      <xdr:colOff>581024</xdr:colOff>
      <xdr:row>35</xdr:row>
      <xdr:rowOff>76199</xdr:rowOff>
    </xdr:to>
    <xdr:pic>
      <xdr:nvPicPr>
        <xdr:cNvPr id="7" name="Imagen 6">
          <a:extLst>
            <a:ext uri="{FF2B5EF4-FFF2-40B4-BE49-F238E27FC236}">
              <a16:creationId xmlns:a16="http://schemas.microsoft.com/office/drawing/2014/main" id="{54181D55-4CFF-4960-AAD5-9F83737CA825}"/>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346869" y="4962525"/>
          <a:ext cx="3693635" cy="2383154"/>
        </a:xfrm>
        <a:prstGeom prst="rect">
          <a:avLst/>
        </a:prstGeom>
      </xdr:spPr>
    </xdr:pic>
    <xdr:clientData/>
  </xdr:twoCellAnchor>
  <xdr:twoCellAnchor editAs="oneCell">
    <xdr:from>
      <xdr:col>1</xdr:col>
      <xdr:colOff>131900</xdr:colOff>
      <xdr:row>39</xdr:row>
      <xdr:rowOff>91587</xdr:rowOff>
    </xdr:from>
    <xdr:to>
      <xdr:col>6</xdr:col>
      <xdr:colOff>552450</xdr:colOff>
      <xdr:row>52</xdr:row>
      <xdr:rowOff>104774</xdr:rowOff>
    </xdr:to>
    <xdr:pic>
      <xdr:nvPicPr>
        <xdr:cNvPr id="8" name="Imagen 7">
          <a:extLst>
            <a:ext uri="{FF2B5EF4-FFF2-40B4-BE49-F238E27FC236}">
              <a16:creationId xmlns:a16="http://schemas.microsoft.com/office/drawing/2014/main" id="{37DFB32F-6BCD-4F9F-AEE0-C7AB106771DB}"/>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398600" y="8458347"/>
          <a:ext cx="3613330" cy="2390627"/>
        </a:xfrm>
        <a:prstGeom prst="rect">
          <a:avLst/>
        </a:prstGeom>
      </xdr:spPr>
    </xdr:pic>
    <xdr:clientData/>
  </xdr:twoCellAnchor>
  <xdr:twoCellAnchor editAs="oneCell">
    <xdr:from>
      <xdr:col>7</xdr:col>
      <xdr:colOff>221987</xdr:colOff>
      <xdr:row>72</xdr:row>
      <xdr:rowOff>57151</xdr:rowOff>
    </xdr:from>
    <xdr:to>
      <xdr:col>11</xdr:col>
      <xdr:colOff>342899</xdr:colOff>
      <xdr:row>85</xdr:row>
      <xdr:rowOff>100651</xdr:rowOff>
    </xdr:to>
    <xdr:pic>
      <xdr:nvPicPr>
        <xdr:cNvPr id="9" name="Imagen 8">
          <a:extLst>
            <a:ext uri="{FF2B5EF4-FFF2-40B4-BE49-F238E27FC236}">
              <a16:creationId xmlns:a16="http://schemas.microsoft.com/office/drawing/2014/main" id="{EAC72BCF-57C9-4F05-AEB4-E6355C526904}"/>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4367267" y="15243811"/>
          <a:ext cx="4258572" cy="2420940"/>
        </a:xfrm>
        <a:prstGeom prst="rect">
          <a:avLst/>
        </a:prstGeom>
      </xdr:spPr>
    </xdr:pic>
    <xdr:clientData/>
  </xdr:twoCellAnchor>
  <xdr:twoCellAnchor editAs="oneCell">
    <xdr:from>
      <xdr:col>1</xdr:col>
      <xdr:colOff>114710</xdr:colOff>
      <xdr:row>72</xdr:row>
      <xdr:rowOff>69197</xdr:rowOff>
    </xdr:from>
    <xdr:to>
      <xdr:col>6</xdr:col>
      <xdr:colOff>571499</xdr:colOff>
      <xdr:row>85</xdr:row>
      <xdr:rowOff>112697</xdr:rowOff>
    </xdr:to>
    <xdr:pic>
      <xdr:nvPicPr>
        <xdr:cNvPr id="10" name="Imagen 9">
          <a:extLst>
            <a:ext uri="{FF2B5EF4-FFF2-40B4-BE49-F238E27FC236}">
              <a16:creationId xmlns:a16="http://schemas.microsoft.com/office/drawing/2014/main" id="{0B560B62-310D-4B8B-BAED-91D876019A25}"/>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381410" y="15255857"/>
          <a:ext cx="3649569" cy="2420940"/>
        </a:xfrm>
        <a:prstGeom prst="rect">
          <a:avLst/>
        </a:prstGeom>
      </xdr:spPr>
    </xdr:pic>
    <xdr:clientData/>
  </xdr:twoCellAnchor>
  <xdr:twoCellAnchor editAs="oneCell">
    <xdr:from>
      <xdr:col>7</xdr:col>
      <xdr:colOff>124985</xdr:colOff>
      <xdr:row>88</xdr:row>
      <xdr:rowOff>74050</xdr:rowOff>
    </xdr:from>
    <xdr:to>
      <xdr:col>11</xdr:col>
      <xdr:colOff>438149</xdr:colOff>
      <xdr:row>101</xdr:row>
      <xdr:rowOff>123825</xdr:rowOff>
    </xdr:to>
    <xdr:pic>
      <xdr:nvPicPr>
        <xdr:cNvPr id="11" name="Imagen 10">
          <a:extLst>
            <a:ext uri="{FF2B5EF4-FFF2-40B4-BE49-F238E27FC236}">
              <a16:creationId xmlns:a16="http://schemas.microsoft.com/office/drawing/2014/main" id="{B41E1D11-3A8A-4E8B-AEF9-BD45A6792F50}"/>
            </a:ext>
          </a:extLst>
        </xdr:cNvPr>
        <xdr:cNvPicPr>
          <a:picLocks noChangeAspect="1"/>
        </xdr:cNvPicPr>
      </xdr:nvPicPr>
      <xdr:blipFill rotWithShape="1">
        <a:blip xmlns:r="http://schemas.openxmlformats.org/officeDocument/2006/relationships" r:embed="rId10" cstate="screen">
          <a:extLst>
            <a:ext uri="{28A0092B-C50C-407E-A947-70E740481C1C}">
              <a14:useLocalDpi xmlns:a14="http://schemas.microsoft.com/office/drawing/2010/main"/>
            </a:ext>
          </a:extLst>
        </a:blip>
        <a:srcRect b="2775"/>
        <a:stretch/>
      </xdr:blipFill>
      <xdr:spPr>
        <a:xfrm>
          <a:off x="4270265" y="18461110"/>
          <a:ext cx="4450824" cy="2427215"/>
        </a:xfrm>
        <a:prstGeom prst="rect">
          <a:avLst/>
        </a:prstGeom>
      </xdr:spPr>
    </xdr:pic>
    <xdr:clientData/>
  </xdr:twoCellAnchor>
  <xdr:twoCellAnchor editAs="oneCell">
    <xdr:from>
      <xdr:col>1</xdr:col>
      <xdr:colOff>108316</xdr:colOff>
      <xdr:row>88</xdr:row>
      <xdr:rowOff>76200</xdr:rowOff>
    </xdr:from>
    <xdr:to>
      <xdr:col>6</xdr:col>
      <xdr:colOff>571499</xdr:colOff>
      <xdr:row>101</xdr:row>
      <xdr:rowOff>119700</xdr:rowOff>
    </xdr:to>
    <xdr:pic>
      <xdr:nvPicPr>
        <xdr:cNvPr id="12" name="Imagen 11">
          <a:extLst>
            <a:ext uri="{FF2B5EF4-FFF2-40B4-BE49-F238E27FC236}">
              <a16:creationId xmlns:a16="http://schemas.microsoft.com/office/drawing/2014/main" id="{B70DCABD-40F1-4AA4-8B5C-79C4C7A3A423}"/>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375016" y="18463260"/>
          <a:ext cx="3655963" cy="2420940"/>
        </a:xfrm>
        <a:prstGeom prst="rect">
          <a:avLst/>
        </a:prstGeom>
      </xdr:spPr>
    </xdr:pic>
    <xdr:clientData/>
  </xdr:twoCellAnchor>
  <xdr:twoCellAnchor editAs="oneCell">
    <xdr:from>
      <xdr:col>7</xdr:col>
      <xdr:colOff>202811</xdr:colOff>
      <xdr:row>55</xdr:row>
      <xdr:rowOff>76199</xdr:rowOff>
    </xdr:from>
    <xdr:to>
      <xdr:col>11</xdr:col>
      <xdr:colOff>476250</xdr:colOff>
      <xdr:row>68</xdr:row>
      <xdr:rowOff>119699</xdr:rowOff>
    </xdr:to>
    <xdr:pic>
      <xdr:nvPicPr>
        <xdr:cNvPr id="13" name="Imagen 12">
          <a:extLst>
            <a:ext uri="{FF2B5EF4-FFF2-40B4-BE49-F238E27FC236}">
              <a16:creationId xmlns:a16="http://schemas.microsoft.com/office/drawing/2014/main" id="{95B79D72-F3A3-4929-8F1F-19ED14178E39}"/>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4348091" y="11658599"/>
          <a:ext cx="4411099" cy="2520000"/>
        </a:xfrm>
        <a:prstGeom prst="rect">
          <a:avLst/>
        </a:prstGeom>
      </xdr:spPr>
    </xdr:pic>
    <xdr:clientData/>
  </xdr:twoCellAnchor>
  <xdr:twoCellAnchor editAs="oneCell">
    <xdr:from>
      <xdr:col>1</xdr:col>
      <xdr:colOff>123439</xdr:colOff>
      <xdr:row>55</xdr:row>
      <xdr:rowOff>74775</xdr:rowOff>
    </xdr:from>
    <xdr:to>
      <xdr:col>6</xdr:col>
      <xdr:colOff>581025</xdr:colOff>
      <xdr:row>68</xdr:row>
      <xdr:rowOff>118275</xdr:rowOff>
    </xdr:to>
    <xdr:pic>
      <xdr:nvPicPr>
        <xdr:cNvPr id="14" name="Imagen 13">
          <a:extLst>
            <a:ext uri="{FF2B5EF4-FFF2-40B4-BE49-F238E27FC236}">
              <a16:creationId xmlns:a16="http://schemas.microsoft.com/office/drawing/2014/main" id="{AF204747-B3C6-4ED5-9845-E9DEEEBFACBC}"/>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390139" y="11657175"/>
          <a:ext cx="3650366" cy="2520000"/>
        </a:xfrm>
        <a:prstGeom prst="rect">
          <a:avLst/>
        </a:prstGeom>
      </xdr:spPr>
    </xdr:pic>
    <xdr:clientData/>
  </xdr:twoCellAnchor>
  <xdr:twoCellAnchor editAs="oneCell">
    <xdr:from>
      <xdr:col>7</xdr:col>
      <xdr:colOff>113659</xdr:colOff>
      <xdr:row>39</xdr:row>
      <xdr:rowOff>66575</xdr:rowOff>
    </xdr:from>
    <xdr:to>
      <xdr:col>11</xdr:col>
      <xdr:colOff>495299</xdr:colOff>
      <xdr:row>52</xdr:row>
      <xdr:rowOff>110075</xdr:rowOff>
    </xdr:to>
    <xdr:pic>
      <xdr:nvPicPr>
        <xdr:cNvPr id="15" name="Imagen 14">
          <a:extLst>
            <a:ext uri="{FF2B5EF4-FFF2-40B4-BE49-F238E27FC236}">
              <a16:creationId xmlns:a16="http://schemas.microsoft.com/office/drawing/2014/main" id="{B7F31DED-C874-41CB-AF61-0FF671E72ABD}"/>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4258939" y="8433335"/>
          <a:ext cx="4519300" cy="242094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6C735EBA-5C18-4F8A-B0EA-3E24139F934A}"/>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2AEF1710-4B7B-40F6-9F93-34D538EC6BE1}"/>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twoCellAnchor editAs="oneCell">
    <xdr:from>
      <xdr:col>2</xdr:col>
      <xdr:colOff>224117</xdr:colOff>
      <xdr:row>5</xdr:row>
      <xdr:rowOff>100853</xdr:rowOff>
    </xdr:from>
    <xdr:to>
      <xdr:col>6</xdr:col>
      <xdr:colOff>461682</xdr:colOff>
      <xdr:row>18</xdr:row>
      <xdr:rowOff>127747</xdr:rowOff>
    </xdr:to>
    <xdr:pic>
      <xdr:nvPicPr>
        <xdr:cNvPr id="4" name="4 Imagen">
          <a:extLst>
            <a:ext uri="{FF2B5EF4-FFF2-40B4-BE49-F238E27FC236}">
              <a16:creationId xmlns:a16="http://schemas.microsoft.com/office/drawing/2014/main" id="{6D4B0539-2A2A-4FBC-8FE2-A76A4E952322}"/>
            </a:ext>
          </a:extLst>
        </xdr:cNvPr>
        <xdr:cNvPicPr>
          <a:picLocks noChangeAspect="1"/>
        </xdr:cNvPicPr>
      </xdr:nvPicPr>
      <xdr:blipFill>
        <a:blip xmlns:r="http://schemas.openxmlformats.org/officeDocument/2006/relationships" r:embed="rId3"/>
        <a:stretch>
          <a:fillRect/>
        </a:stretch>
      </xdr:blipFill>
      <xdr:spPr>
        <a:xfrm>
          <a:off x="826097" y="1525793"/>
          <a:ext cx="3437965" cy="2419574"/>
        </a:xfrm>
        <a:prstGeom prst="rect">
          <a:avLst/>
        </a:prstGeom>
      </xdr:spPr>
    </xdr:pic>
    <xdr:clientData/>
  </xdr:twoCellAnchor>
  <xdr:twoCellAnchor editAs="oneCell">
    <xdr:from>
      <xdr:col>8</xdr:col>
      <xdr:colOff>44824</xdr:colOff>
      <xdr:row>5</xdr:row>
      <xdr:rowOff>134471</xdr:rowOff>
    </xdr:from>
    <xdr:to>
      <xdr:col>10</xdr:col>
      <xdr:colOff>848958</xdr:colOff>
      <xdr:row>18</xdr:row>
      <xdr:rowOff>115645</xdr:rowOff>
    </xdr:to>
    <xdr:pic>
      <xdr:nvPicPr>
        <xdr:cNvPr id="5" name="5 Imagen">
          <a:extLst>
            <a:ext uri="{FF2B5EF4-FFF2-40B4-BE49-F238E27FC236}">
              <a16:creationId xmlns:a16="http://schemas.microsoft.com/office/drawing/2014/main" id="{EAE3BF2F-59C4-455D-9F48-502D27051EF9}"/>
            </a:ext>
          </a:extLst>
        </xdr:cNvPr>
        <xdr:cNvPicPr>
          <a:picLocks noChangeAspect="1"/>
        </xdr:cNvPicPr>
      </xdr:nvPicPr>
      <xdr:blipFill>
        <a:blip xmlns:r="http://schemas.openxmlformats.org/officeDocument/2006/relationships" r:embed="rId4"/>
        <a:stretch>
          <a:fillRect/>
        </a:stretch>
      </xdr:blipFill>
      <xdr:spPr>
        <a:xfrm>
          <a:off x="4921624" y="1559411"/>
          <a:ext cx="3356834" cy="2373854"/>
        </a:xfrm>
        <a:prstGeom prst="rect">
          <a:avLst/>
        </a:prstGeom>
      </xdr:spPr>
    </xdr:pic>
    <xdr:clientData/>
  </xdr:twoCellAnchor>
  <xdr:twoCellAnchor editAs="oneCell">
    <xdr:from>
      <xdr:col>2</xdr:col>
      <xdr:colOff>201705</xdr:colOff>
      <xdr:row>21</xdr:row>
      <xdr:rowOff>89647</xdr:rowOff>
    </xdr:from>
    <xdr:to>
      <xdr:col>6</xdr:col>
      <xdr:colOff>385930</xdr:colOff>
      <xdr:row>34</xdr:row>
      <xdr:rowOff>78441</xdr:rowOff>
    </xdr:to>
    <xdr:pic>
      <xdr:nvPicPr>
        <xdr:cNvPr id="6" name="7 Imagen">
          <a:extLst>
            <a:ext uri="{FF2B5EF4-FFF2-40B4-BE49-F238E27FC236}">
              <a16:creationId xmlns:a16="http://schemas.microsoft.com/office/drawing/2014/main" id="{DA0CE9AE-4416-4E8F-B21F-3D1D99E3FFFD}"/>
            </a:ext>
          </a:extLst>
        </xdr:cNvPr>
        <xdr:cNvPicPr>
          <a:picLocks noChangeAspect="1"/>
        </xdr:cNvPicPr>
      </xdr:nvPicPr>
      <xdr:blipFill>
        <a:blip xmlns:r="http://schemas.openxmlformats.org/officeDocument/2006/relationships" r:embed="rId5"/>
        <a:stretch>
          <a:fillRect/>
        </a:stretch>
      </xdr:blipFill>
      <xdr:spPr>
        <a:xfrm>
          <a:off x="803685" y="4707367"/>
          <a:ext cx="3384625" cy="2381474"/>
        </a:xfrm>
        <a:prstGeom prst="rect">
          <a:avLst/>
        </a:prstGeom>
      </xdr:spPr>
    </xdr:pic>
    <xdr:clientData/>
  </xdr:twoCellAnchor>
  <xdr:twoCellAnchor editAs="oneCell">
    <xdr:from>
      <xdr:col>8</xdr:col>
      <xdr:colOff>22412</xdr:colOff>
      <xdr:row>21</xdr:row>
      <xdr:rowOff>100853</xdr:rowOff>
    </xdr:from>
    <xdr:to>
      <xdr:col>10</xdr:col>
      <xdr:colOff>826546</xdr:colOff>
      <xdr:row>34</xdr:row>
      <xdr:rowOff>82027</xdr:rowOff>
    </xdr:to>
    <xdr:pic>
      <xdr:nvPicPr>
        <xdr:cNvPr id="7" name="9 Imagen">
          <a:extLst>
            <a:ext uri="{FF2B5EF4-FFF2-40B4-BE49-F238E27FC236}">
              <a16:creationId xmlns:a16="http://schemas.microsoft.com/office/drawing/2014/main" id="{65F018DB-DE40-4E69-80F0-B3E0B932E2DE}"/>
            </a:ext>
          </a:extLst>
        </xdr:cNvPr>
        <xdr:cNvPicPr>
          <a:picLocks noChangeAspect="1"/>
        </xdr:cNvPicPr>
      </xdr:nvPicPr>
      <xdr:blipFill>
        <a:blip xmlns:r="http://schemas.openxmlformats.org/officeDocument/2006/relationships" r:embed="rId6"/>
        <a:stretch>
          <a:fillRect/>
        </a:stretch>
      </xdr:blipFill>
      <xdr:spPr>
        <a:xfrm>
          <a:off x="4899212" y="4718573"/>
          <a:ext cx="3356834" cy="2373854"/>
        </a:xfrm>
        <a:prstGeom prst="rect">
          <a:avLst/>
        </a:prstGeom>
      </xdr:spPr>
    </xdr:pic>
    <xdr:clientData/>
  </xdr:twoCellAnchor>
  <xdr:twoCellAnchor editAs="oneCell">
    <xdr:from>
      <xdr:col>2</xdr:col>
      <xdr:colOff>145676</xdr:colOff>
      <xdr:row>37</xdr:row>
      <xdr:rowOff>100853</xdr:rowOff>
    </xdr:from>
    <xdr:to>
      <xdr:col>6</xdr:col>
      <xdr:colOff>436581</xdr:colOff>
      <xdr:row>50</xdr:row>
      <xdr:rowOff>59167</xdr:rowOff>
    </xdr:to>
    <xdr:pic>
      <xdr:nvPicPr>
        <xdr:cNvPr id="8" name="10 Imagen">
          <a:extLst>
            <a:ext uri="{FF2B5EF4-FFF2-40B4-BE49-F238E27FC236}">
              <a16:creationId xmlns:a16="http://schemas.microsoft.com/office/drawing/2014/main" id="{725450AA-12D1-4BA2-A3FB-FDA57DEF2E68}"/>
            </a:ext>
          </a:extLst>
        </xdr:cNvPr>
        <xdr:cNvPicPr>
          <a:picLocks noChangeAspect="1"/>
        </xdr:cNvPicPr>
      </xdr:nvPicPr>
      <xdr:blipFill>
        <a:blip xmlns:r="http://schemas.openxmlformats.org/officeDocument/2006/relationships" r:embed="rId7"/>
        <a:stretch>
          <a:fillRect/>
        </a:stretch>
      </xdr:blipFill>
      <xdr:spPr>
        <a:xfrm>
          <a:off x="747656" y="7781813"/>
          <a:ext cx="3491305" cy="2350994"/>
        </a:xfrm>
        <a:prstGeom prst="rect">
          <a:avLst/>
        </a:prstGeom>
      </xdr:spPr>
    </xdr:pic>
    <xdr:clientData/>
  </xdr:twoCellAnchor>
  <xdr:twoCellAnchor editAs="oneCell">
    <xdr:from>
      <xdr:col>8</xdr:col>
      <xdr:colOff>22411</xdr:colOff>
      <xdr:row>37</xdr:row>
      <xdr:rowOff>134471</xdr:rowOff>
    </xdr:from>
    <xdr:to>
      <xdr:col>10</xdr:col>
      <xdr:colOff>796065</xdr:colOff>
      <xdr:row>50</xdr:row>
      <xdr:rowOff>92785</xdr:rowOff>
    </xdr:to>
    <xdr:pic>
      <xdr:nvPicPr>
        <xdr:cNvPr id="9" name="11 Imagen">
          <a:extLst>
            <a:ext uri="{FF2B5EF4-FFF2-40B4-BE49-F238E27FC236}">
              <a16:creationId xmlns:a16="http://schemas.microsoft.com/office/drawing/2014/main" id="{F337D28D-6EF6-473F-BE23-FDFBE7C853FB}"/>
            </a:ext>
          </a:extLst>
        </xdr:cNvPr>
        <xdr:cNvPicPr>
          <a:picLocks noChangeAspect="1"/>
        </xdr:cNvPicPr>
      </xdr:nvPicPr>
      <xdr:blipFill>
        <a:blip xmlns:r="http://schemas.openxmlformats.org/officeDocument/2006/relationships" r:embed="rId8"/>
        <a:stretch>
          <a:fillRect/>
        </a:stretch>
      </xdr:blipFill>
      <xdr:spPr>
        <a:xfrm>
          <a:off x="4899211" y="7815431"/>
          <a:ext cx="3326354" cy="2350994"/>
        </a:xfrm>
        <a:prstGeom prst="rect">
          <a:avLst/>
        </a:prstGeom>
      </xdr:spPr>
    </xdr:pic>
    <xdr:clientData/>
  </xdr:twoCellAnchor>
  <xdr:twoCellAnchor editAs="oneCell">
    <xdr:from>
      <xdr:col>2</xdr:col>
      <xdr:colOff>212911</xdr:colOff>
      <xdr:row>53</xdr:row>
      <xdr:rowOff>67235</xdr:rowOff>
    </xdr:from>
    <xdr:to>
      <xdr:col>6</xdr:col>
      <xdr:colOff>458096</xdr:colOff>
      <xdr:row>66</xdr:row>
      <xdr:rowOff>112955</xdr:rowOff>
    </xdr:to>
    <xdr:pic>
      <xdr:nvPicPr>
        <xdr:cNvPr id="10" name="12 Imagen">
          <a:extLst>
            <a:ext uri="{FF2B5EF4-FFF2-40B4-BE49-F238E27FC236}">
              <a16:creationId xmlns:a16="http://schemas.microsoft.com/office/drawing/2014/main" id="{09CF8B32-D0F5-4B80-9EF5-069286EA4E29}"/>
            </a:ext>
          </a:extLst>
        </xdr:cNvPr>
        <xdr:cNvPicPr>
          <a:picLocks noChangeAspect="1"/>
        </xdr:cNvPicPr>
      </xdr:nvPicPr>
      <xdr:blipFill>
        <a:blip xmlns:r="http://schemas.openxmlformats.org/officeDocument/2006/relationships" r:embed="rId9"/>
        <a:stretch>
          <a:fillRect/>
        </a:stretch>
      </xdr:blipFill>
      <xdr:spPr>
        <a:xfrm>
          <a:off x="814891" y="10811435"/>
          <a:ext cx="3445585" cy="2423160"/>
        </a:xfrm>
        <a:prstGeom prst="rect">
          <a:avLst/>
        </a:prstGeom>
      </xdr:spPr>
    </xdr:pic>
    <xdr:clientData/>
  </xdr:twoCellAnchor>
  <xdr:twoCellAnchor editAs="oneCell">
    <xdr:from>
      <xdr:col>8</xdr:col>
      <xdr:colOff>44824</xdr:colOff>
      <xdr:row>53</xdr:row>
      <xdr:rowOff>78441</xdr:rowOff>
    </xdr:from>
    <xdr:to>
      <xdr:col>10</xdr:col>
      <xdr:colOff>909918</xdr:colOff>
      <xdr:row>66</xdr:row>
      <xdr:rowOff>116541</xdr:rowOff>
    </xdr:to>
    <xdr:pic>
      <xdr:nvPicPr>
        <xdr:cNvPr id="11" name="13 Imagen">
          <a:extLst>
            <a:ext uri="{FF2B5EF4-FFF2-40B4-BE49-F238E27FC236}">
              <a16:creationId xmlns:a16="http://schemas.microsoft.com/office/drawing/2014/main" id="{B4BDD7F9-949E-4F1F-B000-3350D128628C}"/>
            </a:ext>
          </a:extLst>
        </xdr:cNvPr>
        <xdr:cNvPicPr>
          <a:picLocks noChangeAspect="1"/>
        </xdr:cNvPicPr>
      </xdr:nvPicPr>
      <xdr:blipFill>
        <a:blip xmlns:r="http://schemas.openxmlformats.org/officeDocument/2006/relationships" r:embed="rId10"/>
        <a:stretch>
          <a:fillRect/>
        </a:stretch>
      </xdr:blipFill>
      <xdr:spPr>
        <a:xfrm>
          <a:off x="4921624" y="10822641"/>
          <a:ext cx="3417794" cy="2415540"/>
        </a:xfrm>
        <a:prstGeom prst="rect">
          <a:avLst/>
        </a:prstGeom>
      </xdr:spPr>
    </xdr:pic>
    <xdr:clientData/>
  </xdr:twoCellAnchor>
  <xdr:twoCellAnchor editAs="oneCell">
    <xdr:from>
      <xdr:col>7</xdr:col>
      <xdr:colOff>313764</xdr:colOff>
      <xdr:row>69</xdr:row>
      <xdr:rowOff>100853</xdr:rowOff>
    </xdr:from>
    <xdr:to>
      <xdr:col>10</xdr:col>
      <xdr:colOff>736898</xdr:colOff>
      <xdr:row>82</xdr:row>
      <xdr:rowOff>82027</xdr:rowOff>
    </xdr:to>
    <xdr:pic>
      <xdr:nvPicPr>
        <xdr:cNvPr id="12" name="14 Imagen">
          <a:extLst>
            <a:ext uri="{FF2B5EF4-FFF2-40B4-BE49-F238E27FC236}">
              <a16:creationId xmlns:a16="http://schemas.microsoft.com/office/drawing/2014/main" id="{73F7CC65-DE3E-479E-BA6D-C2C358059288}"/>
            </a:ext>
          </a:extLst>
        </xdr:cNvPr>
        <xdr:cNvPicPr>
          <a:picLocks noChangeAspect="1"/>
        </xdr:cNvPicPr>
      </xdr:nvPicPr>
      <xdr:blipFill>
        <a:blip xmlns:r="http://schemas.openxmlformats.org/officeDocument/2006/relationships" r:embed="rId11"/>
        <a:stretch>
          <a:fillRect/>
        </a:stretch>
      </xdr:blipFill>
      <xdr:spPr>
        <a:xfrm>
          <a:off x="4801944" y="13908293"/>
          <a:ext cx="3364454" cy="2373854"/>
        </a:xfrm>
        <a:prstGeom prst="rect">
          <a:avLst/>
        </a:prstGeom>
      </xdr:spPr>
    </xdr:pic>
    <xdr:clientData/>
  </xdr:twoCellAnchor>
  <xdr:twoCellAnchor editAs="oneCell">
    <xdr:from>
      <xdr:col>2</xdr:col>
      <xdr:colOff>145677</xdr:colOff>
      <xdr:row>69</xdr:row>
      <xdr:rowOff>67237</xdr:rowOff>
    </xdr:from>
    <xdr:to>
      <xdr:col>6</xdr:col>
      <xdr:colOff>390862</xdr:colOff>
      <xdr:row>82</xdr:row>
      <xdr:rowOff>101751</xdr:rowOff>
    </xdr:to>
    <xdr:pic>
      <xdr:nvPicPr>
        <xdr:cNvPr id="13" name="16 Imagen">
          <a:extLst>
            <a:ext uri="{FF2B5EF4-FFF2-40B4-BE49-F238E27FC236}">
              <a16:creationId xmlns:a16="http://schemas.microsoft.com/office/drawing/2014/main" id="{FD84CDA8-8D23-4A29-B3C5-29940C9B6BAC}"/>
            </a:ext>
          </a:extLst>
        </xdr:cNvPr>
        <xdr:cNvPicPr>
          <a:picLocks noChangeAspect="1"/>
        </xdr:cNvPicPr>
      </xdr:nvPicPr>
      <xdr:blipFill>
        <a:blip xmlns:r="http://schemas.openxmlformats.org/officeDocument/2006/relationships" r:embed="rId12"/>
        <a:stretch>
          <a:fillRect/>
        </a:stretch>
      </xdr:blipFill>
      <xdr:spPr>
        <a:xfrm>
          <a:off x="747657" y="13874677"/>
          <a:ext cx="3445585" cy="2427194"/>
        </a:xfrm>
        <a:prstGeom prst="rect">
          <a:avLst/>
        </a:prstGeom>
      </xdr:spPr>
    </xdr:pic>
    <xdr:clientData/>
  </xdr:twoCellAnchor>
  <xdr:twoCellAnchor editAs="oneCell">
    <xdr:from>
      <xdr:col>2</xdr:col>
      <xdr:colOff>156882</xdr:colOff>
      <xdr:row>85</xdr:row>
      <xdr:rowOff>100853</xdr:rowOff>
    </xdr:from>
    <xdr:to>
      <xdr:col>6</xdr:col>
      <xdr:colOff>333487</xdr:colOff>
      <xdr:row>98</xdr:row>
      <xdr:rowOff>82027</xdr:rowOff>
    </xdr:to>
    <xdr:pic>
      <xdr:nvPicPr>
        <xdr:cNvPr id="14" name="17 Imagen">
          <a:extLst>
            <a:ext uri="{FF2B5EF4-FFF2-40B4-BE49-F238E27FC236}">
              <a16:creationId xmlns:a16="http://schemas.microsoft.com/office/drawing/2014/main" id="{7FFD0A85-D03B-4526-A7E2-FDF12A6081CA}"/>
            </a:ext>
          </a:extLst>
        </xdr:cNvPr>
        <xdr:cNvPicPr>
          <a:picLocks noChangeAspect="1"/>
        </xdr:cNvPicPr>
      </xdr:nvPicPr>
      <xdr:blipFill>
        <a:blip xmlns:r="http://schemas.openxmlformats.org/officeDocument/2006/relationships" r:embed="rId13"/>
        <a:stretch>
          <a:fillRect/>
        </a:stretch>
      </xdr:blipFill>
      <xdr:spPr>
        <a:xfrm>
          <a:off x="758862" y="17055353"/>
          <a:ext cx="3377005" cy="2373854"/>
        </a:xfrm>
        <a:prstGeom prst="rect">
          <a:avLst/>
        </a:prstGeom>
      </xdr:spPr>
    </xdr:pic>
    <xdr:clientData/>
  </xdr:twoCellAnchor>
  <xdr:twoCellAnchor editAs="oneCell">
    <xdr:from>
      <xdr:col>8</xdr:col>
      <xdr:colOff>67236</xdr:colOff>
      <xdr:row>85</xdr:row>
      <xdr:rowOff>100853</xdr:rowOff>
    </xdr:from>
    <xdr:to>
      <xdr:col>10</xdr:col>
      <xdr:colOff>871370</xdr:colOff>
      <xdr:row>98</xdr:row>
      <xdr:rowOff>82027</xdr:rowOff>
    </xdr:to>
    <xdr:pic>
      <xdr:nvPicPr>
        <xdr:cNvPr id="15" name="18 Imagen">
          <a:extLst>
            <a:ext uri="{FF2B5EF4-FFF2-40B4-BE49-F238E27FC236}">
              <a16:creationId xmlns:a16="http://schemas.microsoft.com/office/drawing/2014/main" id="{47373B0A-617A-4970-BDDB-26F2786B656B}"/>
            </a:ext>
          </a:extLst>
        </xdr:cNvPr>
        <xdr:cNvPicPr>
          <a:picLocks noChangeAspect="1"/>
        </xdr:cNvPicPr>
      </xdr:nvPicPr>
      <xdr:blipFill>
        <a:blip xmlns:r="http://schemas.openxmlformats.org/officeDocument/2006/relationships" r:embed="rId14"/>
        <a:stretch>
          <a:fillRect/>
        </a:stretch>
      </xdr:blipFill>
      <xdr:spPr>
        <a:xfrm>
          <a:off x="4944036" y="17055353"/>
          <a:ext cx="3356834" cy="2373854"/>
        </a:xfrm>
        <a:prstGeom prst="rect">
          <a:avLst/>
        </a:prstGeom>
      </xdr:spPr>
    </xdr:pic>
    <xdr:clientData/>
  </xdr:twoCellAnchor>
  <xdr:twoCellAnchor editAs="oneCell">
    <xdr:from>
      <xdr:col>2</xdr:col>
      <xdr:colOff>168088</xdr:colOff>
      <xdr:row>101</xdr:row>
      <xdr:rowOff>100853</xdr:rowOff>
    </xdr:from>
    <xdr:to>
      <xdr:col>6</xdr:col>
      <xdr:colOff>344693</xdr:colOff>
      <xdr:row>114</xdr:row>
      <xdr:rowOff>82027</xdr:rowOff>
    </xdr:to>
    <xdr:pic>
      <xdr:nvPicPr>
        <xdr:cNvPr id="16" name="19 Imagen">
          <a:extLst>
            <a:ext uri="{FF2B5EF4-FFF2-40B4-BE49-F238E27FC236}">
              <a16:creationId xmlns:a16="http://schemas.microsoft.com/office/drawing/2014/main" id="{ED43A734-7538-455E-B226-2F4F3B405187}"/>
            </a:ext>
          </a:extLst>
        </xdr:cNvPr>
        <xdr:cNvPicPr>
          <a:picLocks noChangeAspect="1"/>
        </xdr:cNvPicPr>
      </xdr:nvPicPr>
      <xdr:blipFill>
        <a:blip xmlns:r="http://schemas.openxmlformats.org/officeDocument/2006/relationships" r:embed="rId15"/>
        <a:stretch>
          <a:fillRect/>
        </a:stretch>
      </xdr:blipFill>
      <xdr:spPr>
        <a:xfrm>
          <a:off x="770068" y="20202413"/>
          <a:ext cx="3377005" cy="2373854"/>
        </a:xfrm>
        <a:prstGeom prst="rect">
          <a:avLst/>
        </a:prstGeom>
      </xdr:spPr>
    </xdr:pic>
    <xdr:clientData/>
  </xdr:twoCellAnchor>
  <xdr:twoCellAnchor editAs="oneCell">
    <xdr:from>
      <xdr:col>8</xdr:col>
      <xdr:colOff>56029</xdr:colOff>
      <xdr:row>101</xdr:row>
      <xdr:rowOff>123264</xdr:rowOff>
    </xdr:from>
    <xdr:to>
      <xdr:col>10</xdr:col>
      <xdr:colOff>867783</xdr:colOff>
      <xdr:row>114</xdr:row>
      <xdr:rowOff>104438</xdr:rowOff>
    </xdr:to>
    <xdr:pic>
      <xdr:nvPicPr>
        <xdr:cNvPr id="17" name="20 Imagen">
          <a:extLst>
            <a:ext uri="{FF2B5EF4-FFF2-40B4-BE49-F238E27FC236}">
              <a16:creationId xmlns:a16="http://schemas.microsoft.com/office/drawing/2014/main" id="{60CC73F5-B3AA-485A-8025-D4352E80AA79}"/>
            </a:ext>
          </a:extLst>
        </xdr:cNvPr>
        <xdr:cNvPicPr>
          <a:picLocks noChangeAspect="1"/>
        </xdr:cNvPicPr>
      </xdr:nvPicPr>
      <xdr:blipFill>
        <a:blip xmlns:r="http://schemas.openxmlformats.org/officeDocument/2006/relationships" r:embed="rId16"/>
        <a:stretch>
          <a:fillRect/>
        </a:stretch>
      </xdr:blipFill>
      <xdr:spPr>
        <a:xfrm>
          <a:off x="4932829" y="20224824"/>
          <a:ext cx="3364454" cy="2373854"/>
        </a:xfrm>
        <a:prstGeom prst="rect">
          <a:avLst/>
        </a:prstGeom>
      </xdr:spPr>
    </xdr:pic>
    <xdr:clientData/>
  </xdr:twoCellAnchor>
  <xdr:twoCellAnchor editAs="oneCell">
    <xdr:from>
      <xdr:col>2</xdr:col>
      <xdr:colOff>112058</xdr:colOff>
      <xdr:row>117</xdr:row>
      <xdr:rowOff>67235</xdr:rowOff>
    </xdr:from>
    <xdr:to>
      <xdr:col>6</xdr:col>
      <xdr:colOff>296283</xdr:colOff>
      <xdr:row>130</xdr:row>
      <xdr:rowOff>56030</xdr:rowOff>
    </xdr:to>
    <xdr:pic>
      <xdr:nvPicPr>
        <xdr:cNvPr id="18" name="21 Imagen">
          <a:extLst>
            <a:ext uri="{FF2B5EF4-FFF2-40B4-BE49-F238E27FC236}">
              <a16:creationId xmlns:a16="http://schemas.microsoft.com/office/drawing/2014/main" id="{E72D7560-C0ED-40F5-A52C-330DA2A5969B}"/>
            </a:ext>
          </a:extLst>
        </xdr:cNvPr>
        <xdr:cNvPicPr>
          <a:picLocks noChangeAspect="1"/>
        </xdr:cNvPicPr>
      </xdr:nvPicPr>
      <xdr:blipFill>
        <a:blip xmlns:r="http://schemas.openxmlformats.org/officeDocument/2006/relationships" r:embed="rId17"/>
        <a:stretch>
          <a:fillRect/>
        </a:stretch>
      </xdr:blipFill>
      <xdr:spPr>
        <a:xfrm>
          <a:off x="714038" y="23315855"/>
          <a:ext cx="3384625" cy="2381475"/>
        </a:xfrm>
        <a:prstGeom prst="rect">
          <a:avLst/>
        </a:prstGeom>
      </xdr:spPr>
    </xdr:pic>
    <xdr:clientData/>
  </xdr:twoCellAnchor>
  <xdr:twoCellAnchor editAs="oneCell">
    <xdr:from>
      <xdr:col>8</xdr:col>
      <xdr:colOff>11205</xdr:colOff>
      <xdr:row>117</xdr:row>
      <xdr:rowOff>123265</xdr:rowOff>
    </xdr:from>
    <xdr:to>
      <xdr:col>10</xdr:col>
      <xdr:colOff>815339</xdr:colOff>
      <xdr:row>130</xdr:row>
      <xdr:rowOff>104440</xdr:rowOff>
    </xdr:to>
    <xdr:pic>
      <xdr:nvPicPr>
        <xdr:cNvPr id="19" name="22 Imagen">
          <a:extLst>
            <a:ext uri="{FF2B5EF4-FFF2-40B4-BE49-F238E27FC236}">
              <a16:creationId xmlns:a16="http://schemas.microsoft.com/office/drawing/2014/main" id="{D1D56342-396E-4AB7-90C0-AE96017C0E68}"/>
            </a:ext>
          </a:extLst>
        </xdr:cNvPr>
        <xdr:cNvPicPr>
          <a:picLocks noChangeAspect="1"/>
        </xdr:cNvPicPr>
      </xdr:nvPicPr>
      <xdr:blipFill>
        <a:blip xmlns:r="http://schemas.openxmlformats.org/officeDocument/2006/relationships" r:embed="rId18"/>
        <a:stretch>
          <a:fillRect/>
        </a:stretch>
      </xdr:blipFill>
      <xdr:spPr>
        <a:xfrm>
          <a:off x="4888005" y="23371885"/>
          <a:ext cx="3356834" cy="2373855"/>
        </a:xfrm>
        <a:prstGeom prst="rect">
          <a:avLst/>
        </a:prstGeom>
      </xdr:spPr>
    </xdr:pic>
    <xdr:clientData/>
  </xdr:twoCellAnchor>
  <xdr:twoCellAnchor editAs="oneCell">
    <xdr:from>
      <xdr:col>2</xdr:col>
      <xdr:colOff>212911</xdr:colOff>
      <xdr:row>133</xdr:row>
      <xdr:rowOff>56029</xdr:rowOff>
    </xdr:from>
    <xdr:to>
      <xdr:col>6</xdr:col>
      <xdr:colOff>397136</xdr:colOff>
      <xdr:row>146</xdr:row>
      <xdr:rowOff>44823</xdr:rowOff>
    </xdr:to>
    <xdr:pic>
      <xdr:nvPicPr>
        <xdr:cNvPr id="20" name="23 Imagen">
          <a:extLst>
            <a:ext uri="{FF2B5EF4-FFF2-40B4-BE49-F238E27FC236}">
              <a16:creationId xmlns:a16="http://schemas.microsoft.com/office/drawing/2014/main" id="{45B79325-5166-4632-A32E-3AAFA293A693}"/>
            </a:ext>
          </a:extLst>
        </xdr:cNvPr>
        <xdr:cNvPicPr>
          <a:picLocks noChangeAspect="1"/>
        </xdr:cNvPicPr>
      </xdr:nvPicPr>
      <xdr:blipFill>
        <a:blip xmlns:r="http://schemas.openxmlformats.org/officeDocument/2006/relationships" r:embed="rId19"/>
        <a:stretch>
          <a:fillRect/>
        </a:stretch>
      </xdr:blipFill>
      <xdr:spPr>
        <a:xfrm>
          <a:off x="814891" y="26451709"/>
          <a:ext cx="3384625" cy="2381474"/>
        </a:xfrm>
        <a:prstGeom prst="rect">
          <a:avLst/>
        </a:prstGeom>
      </xdr:spPr>
    </xdr:pic>
    <xdr:clientData/>
  </xdr:twoCellAnchor>
  <xdr:twoCellAnchor editAs="oneCell">
    <xdr:from>
      <xdr:col>7</xdr:col>
      <xdr:colOff>369794</xdr:colOff>
      <xdr:row>133</xdr:row>
      <xdr:rowOff>78442</xdr:rowOff>
    </xdr:from>
    <xdr:to>
      <xdr:col>10</xdr:col>
      <xdr:colOff>792928</xdr:colOff>
      <xdr:row>146</xdr:row>
      <xdr:rowOff>59616</xdr:rowOff>
    </xdr:to>
    <xdr:pic>
      <xdr:nvPicPr>
        <xdr:cNvPr id="21" name="24 Imagen">
          <a:extLst>
            <a:ext uri="{FF2B5EF4-FFF2-40B4-BE49-F238E27FC236}">
              <a16:creationId xmlns:a16="http://schemas.microsoft.com/office/drawing/2014/main" id="{5A5FE23A-F203-4C50-A4C6-1BFC77F75433}"/>
            </a:ext>
          </a:extLst>
        </xdr:cNvPr>
        <xdr:cNvPicPr>
          <a:picLocks noChangeAspect="1"/>
        </xdr:cNvPicPr>
      </xdr:nvPicPr>
      <xdr:blipFill>
        <a:blip xmlns:r="http://schemas.openxmlformats.org/officeDocument/2006/relationships" r:embed="rId20"/>
        <a:stretch>
          <a:fillRect/>
        </a:stretch>
      </xdr:blipFill>
      <xdr:spPr>
        <a:xfrm>
          <a:off x="4857974" y="26474122"/>
          <a:ext cx="3364454" cy="2373854"/>
        </a:xfrm>
        <a:prstGeom prst="rect">
          <a:avLst/>
        </a:prstGeom>
      </xdr:spPr>
    </xdr:pic>
    <xdr:clientData/>
  </xdr:twoCellAnchor>
  <xdr:twoCellAnchor editAs="oneCell">
    <xdr:from>
      <xdr:col>2</xdr:col>
      <xdr:colOff>145676</xdr:colOff>
      <xdr:row>149</xdr:row>
      <xdr:rowOff>56030</xdr:rowOff>
    </xdr:from>
    <xdr:to>
      <xdr:col>6</xdr:col>
      <xdr:colOff>383241</xdr:colOff>
      <xdr:row>162</xdr:row>
      <xdr:rowOff>82924</xdr:rowOff>
    </xdr:to>
    <xdr:pic>
      <xdr:nvPicPr>
        <xdr:cNvPr id="22" name="25 Imagen">
          <a:extLst>
            <a:ext uri="{FF2B5EF4-FFF2-40B4-BE49-F238E27FC236}">
              <a16:creationId xmlns:a16="http://schemas.microsoft.com/office/drawing/2014/main" id="{EE1FADC7-849A-4318-B8F6-E9E4A77EE919}"/>
            </a:ext>
          </a:extLst>
        </xdr:cNvPr>
        <xdr:cNvPicPr>
          <a:picLocks noChangeAspect="1"/>
        </xdr:cNvPicPr>
      </xdr:nvPicPr>
      <xdr:blipFill>
        <a:blip xmlns:r="http://schemas.openxmlformats.org/officeDocument/2006/relationships" r:embed="rId21"/>
        <a:stretch>
          <a:fillRect/>
        </a:stretch>
      </xdr:blipFill>
      <xdr:spPr>
        <a:xfrm>
          <a:off x="747656" y="29598770"/>
          <a:ext cx="3437965" cy="2419574"/>
        </a:xfrm>
        <a:prstGeom prst="rect">
          <a:avLst/>
        </a:prstGeom>
      </xdr:spPr>
    </xdr:pic>
    <xdr:clientData/>
  </xdr:twoCellAnchor>
  <xdr:twoCellAnchor editAs="oneCell">
    <xdr:from>
      <xdr:col>7</xdr:col>
      <xdr:colOff>358588</xdr:colOff>
      <xdr:row>149</xdr:row>
      <xdr:rowOff>89647</xdr:rowOff>
    </xdr:from>
    <xdr:to>
      <xdr:col>10</xdr:col>
      <xdr:colOff>789342</xdr:colOff>
      <xdr:row>162</xdr:row>
      <xdr:rowOff>70821</xdr:rowOff>
    </xdr:to>
    <xdr:pic>
      <xdr:nvPicPr>
        <xdr:cNvPr id="23" name="26 Imagen">
          <a:extLst>
            <a:ext uri="{FF2B5EF4-FFF2-40B4-BE49-F238E27FC236}">
              <a16:creationId xmlns:a16="http://schemas.microsoft.com/office/drawing/2014/main" id="{917B52DD-4461-4904-93F4-EF1EC43690C0}"/>
            </a:ext>
          </a:extLst>
        </xdr:cNvPr>
        <xdr:cNvPicPr>
          <a:picLocks noChangeAspect="1"/>
        </xdr:cNvPicPr>
      </xdr:nvPicPr>
      <xdr:blipFill>
        <a:blip xmlns:r="http://schemas.openxmlformats.org/officeDocument/2006/relationships" r:embed="rId22"/>
        <a:stretch>
          <a:fillRect/>
        </a:stretch>
      </xdr:blipFill>
      <xdr:spPr>
        <a:xfrm>
          <a:off x="4846768" y="29632387"/>
          <a:ext cx="3372074" cy="2373854"/>
        </a:xfrm>
        <a:prstGeom prst="rect">
          <a:avLst/>
        </a:prstGeom>
      </xdr:spPr>
    </xdr:pic>
    <xdr:clientData/>
  </xdr:twoCellAnchor>
  <xdr:twoCellAnchor editAs="oneCell">
    <xdr:from>
      <xdr:col>2</xdr:col>
      <xdr:colOff>156882</xdr:colOff>
      <xdr:row>165</xdr:row>
      <xdr:rowOff>100852</xdr:rowOff>
    </xdr:from>
    <xdr:to>
      <xdr:col>6</xdr:col>
      <xdr:colOff>341107</xdr:colOff>
      <xdr:row>178</xdr:row>
      <xdr:rowOff>100852</xdr:rowOff>
    </xdr:to>
    <xdr:pic>
      <xdr:nvPicPr>
        <xdr:cNvPr id="24" name="27 Imagen">
          <a:extLst>
            <a:ext uri="{FF2B5EF4-FFF2-40B4-BE49-F238E27FC236}">
              <a16:creationId xmlns:a16="http://schemas.microsoft.com/office/drawing/2014/main" id="{E2135DC6-2569-4A7C-A9FD-0BAF46276C8E}"/>
            </a:ext>
          </a:extLst>
        </xdr:cNvPr>
        <xdr:cNvPicPr>
          <a:picLocks noChangeAspect="1"/>
        </xdr:cNvPicPr>
      </xdr:nvPicPr>
      <xdr:blipFill>
        <a:blip xmlns:r="http://schemas.openxmlformats.org/officeDocument/2006/relationships" r:embed="rId23"/>
        <a:stretch>
          <a:fillRect/>
        </a:stretch>
      </xdr:blipFill>
      <xdr:spPr>
        <a:xfrm>
          <a:off x="758862" y="32790652"/>
          <a:ext cx="3384625" cy="2377440"/>
        </a:xfrm>
        <a:prstGeom prst="rect">
          <a:avLst/>
        </a:prstGeom>
      </xdr:spPr>
    </xdr:pic>
    <xdr:clientData/>
  </xdr:twoCellAnchor>
  <xdr:twoCellAnchor editAs="oneCell">
    <xdr:from>
      <xdr:col>7</xdr:col>
      <xdr:colOff>369794</xdr:colOff>
      <xdr:row>165</xdr:row>
      <xdr:rowOff>100853</xdr:rowOff>
    </xdr:from>
    <xdr:to>
      <xdr:col>10</xdr:col>
      <xdr:colOff>808168</xdr:colOff>
      <xdr:row>178</xdr:row>
      <xdr:rowOff>100853</xdr:rowOff>
    </xdr:to>
    <xdr:pic>
      <xdr:nvPicPr>
        <xdr:cNvPr id="25" name="28 Imagen">
          <a:extLst>
            <a:ext uri="{FF2B5EF4-FFF2-40B4-BE49-F238E27FC236}">
              <a16:creationId xmlns:a16="http://schemas.microsoft.com/office/drawing/2014/main" id="{3E3CC6E6-A12A-442C-A73C-5A1795CA0579}"/>
            </a:ext>
          </a:extLst>
        </xdr:cNvPr>
        <xdr:cNvPicPr>
          <a:picLocks noChangeAspect="1"/>
        </xdr:cNvPicPr>
      </xdr:nvPicPr>
      <xdr:blipFill>
        <a:blip xmlns:r="http://schemas.openxmlformats.org/officeDocument/2006/relationships" r:embed="rId24"/>
        <a:stretch>
          <a:fillRect/>
        </a:stretch>
      </xdr:blipFill>
      <xdr:spPr>
        <a:xfrm>
          <a:off x="4857974" y="32790653"/>
          <a:ext cx="3379694" cy="2377440"/>
        </a:xfrm>
        <a:prstGeom prst="rect">
          <a:avLst/>
        </a:prstGeom>
      </xdr:spPr>
    </xdr:pic>
    <xdr:clientData/>
  </xdr:twoCellAnchor>
  <xdr:twoCellAnchor editAs="oneCell">
    <xdr:from>
      <xdr:col>2</xdr:col>
      <xdr:colOff>168088</xdr:colOff>
      <xdr:row>181</xdr:row>
      <xdr:rowOff>56029</xdr:rowOff>
    </xdr:from>
    <xdr:to>
      <xdr:col>6</xdr:col>
      <xdr:colOff>352313</xdr:colOff>
      <xdr:row>194</xdr:row>
      <xdr:rowOff>56029</xdr:rowOff>
    </xdr:to>
    <xdr:pic>
      <xdr:nvPicPr>
        <xdr:cNvPr id="26" name="29 Imagen">
          <a:extLst>
            <a:ext uri="{FF2B5EF4-FFF2-40B4-BE49-F238E27FC236}">
              <a16:creationId xmlns:a16="http://schemas.microsoft.com/office/drawing/2014/main" id="{A4A0EA40-39A3-44F7-BD67-AF3ED30D82B8}"/>
            </a:ext>
          </a:extLst>
        </xdr:cNvPr>
        <xdr:cNvPicPr>
          <a:picLocks noChangeAspect="1"/>
        </xdr:cNvPicPr>
      </xdr:nvPicPr>
      <xdr:blipFill>
        <a:blip xmlns:r="http://schemas.openxmlformats.org/officeDocument/2006/relationships" r:embed="rId25"/>
        <a:stretch>
          <a:fillRect/>
        </a:stretch>
      </xdr:blipFill>
      <xdr:spPr>
        <a:xfrm>
          <a:off x="770068" y="35816689"/>
          <a:ext cx="3384625" cy="2377440"/>
        </a:xfrm>
        <a:prstGeom prst="rect">
          <a:avLst/>
        </a:prstGeom>
      </xdr:spPr>
    </xdr:pic>
    <xdr:clientData/>
  </xdr:twoCellAnchor>
  <xdr:twoCellAnchor editAs="oneCell">
    <xdr:from>
      <xdr:col>7</xdr:col>
      <xdr:colOff>369794</xdr:colOff>
      <xdr:row>181</xdr:row>
      <xdr:rowOff>100853</xdr:rowOff>
    </xdr:from>
    <xdr:to>
      <xdr:col>10</xdr:col>
      <xdr:colOff>792928</xdr:colOff>
      <xdr:row>194</xdr:row>
      <xdr:rowOff>93233</xdr:rowOff>
    </xdr:to>
    <xdr:pic>
      <xdr:nvPicPr>
        <xdr:cNvPr id="27" name="30 Imagen">
          <a:extLst>
            <a:ext uri="{FF2B5EF4-FFF2-40B4-BE49-F238E27FC236}">
              <a16:creationId xmlns:a16="http://schemas.microsoft.com/office/drawing/2014/main" id="{F8FFD48F-23EF-409B-9504-A286C2523636}"/>
            </a:ext>
          </a:extLst>
        </xdr:cNvPr>
        <xdr:cNvPicPr>
          <a:picLocks noChangeAspect="1"/>
        </xdr:cNvPicPr>
      </xdr:nvPicPr>
      <xdr:blipFill>
        <a:blip xmlns:r="http://schemas.openxmlformats.org/officeDocument/2006/relationships" r:embed="rId26"/>
        <a:stretch>
          <a:fillRect/>
        </a:stretch>
      </xdr:blipFill>
      <xdr:spPr>
        <a:xfrm>
          <a:off x="4857974" y="35861513"/>
          <a:ext cx="3364454" cy="2369820"/>
        </a:xfrm>
        <a:prstGeom prst="rect">
          <a:avLst/>
        </a:prstGeom>
      </xdr:spPr>
    </xdr:pic>
    <xdr:clientData/>
  </xdr:twoCellAnchor>
  <xdr:twoCellAnchor editAs="oneCell">
    <xdr:from>
      <xdr:col>2</xdr:col>
      <xdr:colOff>56029</xdr:colOff>
      <xdr:row>197</xdr:row>
      <xdr:rowOff>78441</xdr:rowOff>
    </xdr:from>
    <xdr:to>
      <xdr:col>6</xdr:col>
      <xdr:colOff>240254</xdr:colOff>
      <xdr:row>210</xdr:row>
      <xdr:rowOff>78441</xdr:rowOff>
    </xdr:to>
    <xdr:pic>
      <xdr:nvPicPr>
        <xdr:cNvPr id="28" name="31 Imagen">
          <a:extLst>
            <a:ext uri="{FF2B5EF4-FFF2-40B4-BE49-F238E27FC236}">
              <a16:creationId xmlns:a16="http://schemas.microsoft.com/office/drawing/2014/main" id="{D206F371-9789-4548-97EB-F38663F4C1C3}"/>
            </a:ext>
          </a:extLst>
        </xdr:cNvPr>
        <xdr:cNvPicPr>
          <a:picLocks noChangeAspect="1"/>
        </xdr:cNvPicPr>
      </xdr:nvPicPr>
      <xdr:blipFill>
        <a:blip xmlns:r="http://schemas.openxmlformats.org/officeDocument/2006/relationships" r:embed="rId27"/>
        <a:stretch>
          <a:fillRect/>
        </a:stretch>
      </xdr:blipFill>
      <xdr:spPr>
        <a:xfrm>
          <a:off x="658009" y="38909961"/>
          <a:ext cx="3384625" cy="2377440"/>
        </a:xfrm>
        <a:prstGeom prst="rect">
          <a:avLst/>
        </a:prstGeom>
      </xdr:spPr>
    </xdr:pic>
    <xdr:clientData/>
  </xdr:twoCellAnchor>
  <xdr:twoCellAnchor editAs="oneCell">
    <xdr:from>
      <xdr:col>7</xdr:col>
      <xdr:colOff>324970</xdr:colOff>
      <xdr:row>197</xdr:row>
      <xdr:rowOff>89647</xdr:rowOff>
    </xdr:from>
    <xdr:to>
      <xdr:col>10</xdr:col>
      <xdr:colOff>809064</xdr:colOff>
      <xdr:row>210</xdr:row>
      <xdr:rowOff>127747</xdr:rowOff>
    </xdr:to>
    <xdr:pic>
      <xdr:nvPicPr>
        <xdr:cNvPr id="29" name="33 Imagen">
          <a:extLst>
            <a:ext uri="{FF2B5EF4-FFF2-40B4-BE49-F238E27FC236}">
              <a16:creationId xmlns:a16="http://schemas.microsoft.com/office/drawing/2014/main" id="{06ADF451-5201-4C14-B33F-8EEF6BFAF114}"/>
            </a:ext>
          </a:extLst>
        </xdr:cNvPr>
        <xdr:cNvPicPr>
          <a:picLocks noChangeAspect="1"/>
        </xdr:cNvPicPr>
      </xdr:nvPicPr>
      <xdr:blipFill>
        <a:blip xmlns:r="http://schemas.openxmlformats.org/officeDocument/2006/relationships" r:embed="rId28"/>
        <a:stretch>
          <a:fillRect/>
        </a:stretch>
      </xdr:blipFill>
      <xdr:spPr>
        <a:xfrm>
          <a:off x="4813150" y="38921167"/>
          <a:ext cx="3425414" cy="2415540"/>
        </a:xfrm>
        <a:prstGeom prst="rect">
          <a:avLst/>
        </a:prstGeom>
      </xdr:spPr>
    </xdr:pic>
    <xdr:clientData/>
  </xdr:twoCellAnchor>
  <xdr:twoCellAnchor editAs="oneCell">
    <xdr:from>
      <xdr:col>2</xdr:col>
      <xdr:colOff>112059</xdr:colOff>
      <xdr:row>213</xdr:row>
      <xdr:rowOff>89648</xdr:rowOff>
    </xdr:from>
    <xdr:to>
      <xdr:col>6</xdr:col>
      <xdr:colOff>288664</xdr:colOff>
      <xdr:row>226</xdr:row>
      <xdr:rowOff>82028</xdr:rowOff>
    </xdr:to>
    <xdr:pic>
      <xdr:nvPicPr>
        <xdr:cNvPr id="30" name="34 Imagen">
          <a:extLst>
            <a:ext uri="{FF2B5EF4-FFF2-40B4-BE49-F238E27FC236}">
              <a16:creationId xmlns:a16="http://schemas.microsoft.com/office/drawing/2014/main" id="{8F9A3217-1C59-460D-B024-63B5257975D5}"/>
            </a:ext>
          </a:extLst>
        </xdr:cNvPr>
        <xdr:cNvPicPr>
          <a:picLocks noChangeAspect="1"/>
        </xdr:cNvPicPr>
      </xdr:nvPicPr>
      <xdr:blipFill>
        <a:blip xmlns:r="http://schemas.openxmlformats.org/officeDocument/2006/relationships" r:embed="rId29"/>
        <a:stretch>
          <a:fillRect/>
        </a:stretch>
      </xdr:blipFill>
      <xdr:spPr>
        <a:xfrm>
          <a:off x="714039" y="42113948"/>
          <a:ext cx="3377005" cy="2369820"/>
        </a:xfrm>
        <a:prstGeom prst="rect">
          <a:avLst/>
        </a:prstGeom>
      </xdr:spPr>
    </xdr:pic>
    <xdr:clientData/>
  </xdr:twoCellAnchor>
  <xdr:twoCellAnchor editAs="oneCell">
    <xdr:from>
      <xdr:col>8</xdr:col>
      <xdr:colOff>22412</xdr:colOff>
      <xdr:row>213</xdr:row>
      <xdr:rowOff>78441</xdr:rowOff>
    </xdr:from>
    <xdr:to>
      <xdr:col>10</xdr:col>
      <xdr:colOff>834166</xdr:colOff>
      <xdr:row>226</xdr:row>
      <xdr:rowOff>78441</xdr:rowOff>
    </xdr:to>
    <xdr:pic>
      <xdr:nvPicPr>
        <xdr:cNvPr id="31" name="35 Imagen">
          <a:extLst>
            <a:ext uri="{FF2B5EF4-FFF2-40B4-BE49-F238E27FC236}">
              <a16:creationId xmlns:a16="http://schemas.microsoft.com/office/drawing/2014/main" id="{C66F7DF7-58F1-4E07-A340-60C939F4E629}"/>
            </a:ext>
          </a:extLst>
        </xdr:cNvPr>
        <xdr:cNvPicPr>
          <a:picLocks noChangeAspect="1"/>
        </xdr:cNvPicPr>
      </xdr:nvPicPr>
      <xdr:blipFill>
        <a:blip xmlns:r="http://schemas.openxmlformats.org/officeDocument/2006/relationships" r:embed="rId30"/>
        <a:stretch>
          <a:fillRect/>
        </a:stretch>
      </xdr:blipFill>
      <xdr:spPr>
        <a:xfrm>
          <a:off x="4899212" y="42102741"/>
          <a:ext cx="3364454" cy="2377440"/>
        </a:xfrm>
        <a:prstGeom prst="rect">
          <a:avLst/>
        </a:prstGeom>
      </xdr:spPr>
    </xdr:pic>
    <xdr:clientData/>
  </xdr:twoCellAnchor>
  <xdr:twoCellAnchor editAs="oneCell">
    <xdr:from>
      <xdr:col>2</xdr:col>
      <xdr:colOff>100853</xdr:colOff>
      <xdr:row>229</xdr:row>
      <xdr:rowOff>78442</xdr:rowOff>
    </xdr:from>
    <xdr:to>
      <xdr:col>6</xdr:col>
      <xdr:colOff>277458</xdr:colOff>
      <xdr:row>242</xdr:row>
      <xdr:rowOff>70822</xdr:rowOff>
    </xdr:to>
    <xdr:pic>
      <xdr:nvPicPr>
        <xdr:cNvPr id="32" name="36 Imagen">
          <a:extLst>
            <a:ext uri="{FF2B5EF4-FFF2-40B4-BE49-F238E27FC236}">
              <a16:creationId xmlns:a16="http://schemas.microsoft.com/office/drawing/2014/main" id="{116E0E3F-53FE-49D9-B284-0FA4032322D7}"/>
            </a:ext>
          </a:extLst>
        </xdr:cNvPr>
        <xdr:cNvPicPr>
          <a:picLocks noChangeAspect="1"/>
        </xdr:cNvPicPr>
      </xdr:nvPicPr>
      <xdr:blipFill>
        <a:blip xmlns:r="http://schemas.openxmlformats.org/officeDocument/2006/relationships" r:embed="rId31"/>
        <a:stretch>
          <a:fillRect/>
        </a:stretch>
      </xdr:blipFill>
      <xdr:spPr>
        <a:xfrm>
          <a:off x="702833" y="45295522"/>
          <a:ext cx="3377005" cy="2369820"/>
        </a:xfrm>
        <a:prstGeom prst="rect">
          <a:avLst/>
        </a:prstGeom>
      </xdr:spPr>
    </xdr:pic>
    <xdr:clientData/>
  </xdr:twoCellAnchor>
  <xdr:twoCellAnchor editAs="oneCell">
    <xdr:from>
      <xdr:col>7</xdr:col>
      <xdr:colOff>257735</xdr:colOff>
      <xdr:row>229</xdr:row>
      <xdr:rowOff>44823</xdr:rowOff>
    </xdr:from>
    <xdr:to>
      <xdr:col>10</xdr:col>
      <xdr:colOff>680869</xdr:colOff>
      <xdr:row>242</xdr:row>
      <xdr:rowOff>37203</xdr:rowOff>
    </xdr:to>
    <xdr:pic>
      <xdr:nvPicPr>
        <xdr:cNvPr id="33" name="37 Imagen">
          <a:extLst>
            <a:ext uri="{FF2B5EF4-FFF2-40B4-BE49-F238E27FC236}">
              <a16:creationId xmlns:a16="http://schemas.microsoft.com/office/drawing/2014/main" id="{983CBA04-BC6F-41BF-AF17-316094FEE36B}"/>
            </a:ext>
          </a:extLst>
        </xdr:cNvPr>
        <xdr:cNvPicPr>
          <a:picLocks noChangeAspect="1"/>
        </xdr:cNvPicPr>
      </xdr:nvPicPr>
      <xdr:blipFill>
        <a:blip xmlns:r="http://schemas.openxmlformats.org/officeDocument/2006/relationships" r:embed="rId32"/>
        <a:stretch>
          <a:fillRect/>
        </a:stretch>
      </xdr:blipFill>
      <xdr:spPr>
        <a:xfrm>
          <a:off x="4745915" y="45261903"/>
          <a:ext cx="3364454" cy="236982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BF2123B4-F264-4BDE-B582-5820315C24A2}"/>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88513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D3E782AE-EDB1-42D4-B797-66DD6C5237A9}"/>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247649" y="123826"/>
          <a:ext cx="714375" cy="247649"/>
        </a:xfrm>
        <a:prstGeom prst="rect">
          <a:avLst/>
        </a:prstGeom>
      </xdr:spPr>
    </xdr:pic>
    <xdr:clientData/>
  </xdr:oneCellAnchor>
  <xdr:twoCellAnchor editAs="oneCell">
    <xdr:from>
      <xdr:col>0</xdr:col>
      <xdr:colOff>264583</xdr:colOff>
      <xdr:row>373</xdr:row>
      <xdr:rowOff>42334</xdr:rowOff>
    </xdr:from>
    <xdr:to>
      <xdr:col>4</xdr:col>
      <xdr:colOff>584623</xdr:colOff>
      <xdr:row>386</xdr:row>
      <xdr:rowOff>88054</xdr:rowOff>
    </xdr:to>
    <xdr:pic>
      <xdr:nvPicPr>
        <xdr:cNvPr id="4" name="Imagen 3">
          <a:extLst>
            <a:ext uri="{FF2B5EF4-FFF2-40B4-BE49-F238E27FC236}">
              <a16:creationId xmlns:a16="http://schemas.microsoft.com/office/drawing/2014/main" id="{5FC45F5A-0840-45BB-9921-9F4AC0465A89}"/>
            </a:ext>
          </a:extLst>
        </xdr:cNvPr>
        <xdr:cNvPicPr>
          <a:picLocks noChangeAspect="1"/>
        </xdr:cNvPicPr>
      </xdr:nvPicPr>
      <xdr:blipFill>
        <a:blip xmlns:r="http://schemas.openxmlformats.org/officeDocument/2006/relationships" r:embed="rId3"/>
        <a:stretch>
          <a:fillRect/>
        </a:stretch>
      </xdr:blipFill>
      <xdr:spPr>
        <a:xfrm>
          <a:off x="264583" y="45724234"/>
          <a:ext cx="3489960" cy="2423160"/>
        </a:xfrm>
        <a:prstGeom prst="rect">
          <a:avLst/>
        </a:prstGeom>
      </xdr:spPr>
    </xdr:pic>
    <xdr:clientData/>
  </xdr:twoCellAnchor>
  <xdr:twoCellAnchor editAs="oneCell">
    <xdr:from>
      <xdr:col>0</xdr:col>
      <xdr:colOff>0</xdr:colOff>
      <xdr:row>309</xdr:row>
      <xdr:rowOff>0</xdr:rowOff>
    </xdr:from>
    <xdr:to>
      <xdr:col>2</xdr:col>
      <xdr:colOff>693420</xdr:colOff>
      <xdr:row>309</xdr:row>
      <xdr:rowOff>0</xdr:rowOff>
    </xdr:to>
    <xdr:pic>
      <xdr:nvPicPr>
        <xdr:cNvPr id="5" name="Imagen 4">
          <a:extLst>
            <a:ext uri="{FF2B5EF4-FFF2-40B4-BE49-F238E27FC236}">
              <a16:creationId xmlns:a16="http://schemas.microsoft.com/office/drawing/2014/main" id="{83532F77-E68E-411C-A79D-4CD0B1515B95}"/>
            </a:ext>
          </a:extLst>
        </xdr:cNvPr>
        <xdr:cNvPicPr>
          <a:picLocks noChangeAspect="1"/>
        </xdr:cNvPicPr>
      </xdr:nvPicPr>
      <xdr:blipFill>
        <a:blip xmlns:r="http://schemas.openxmlformats.org/officeDocument/2006/relationships" r:embed="rId4"/>
        <a:stretch>
          <a:fillRect/>
        </a:stretch>
      </xdr:blipFill>
      <xdr:spPr>
        <a:xfrm>
          <a:off x="0" y="39799260"/>
          <a:ext cx="2278380" cy="0"/>
        </a:xfrm>
        <a:prstGeom prst="rect">
          <a:avLst/>
        </a:prstGeom>
      </xdr:spPr>
    </xdr:pic>
    <xdr:clientData/>
  </xdr:twoCellAnchor>
  <xdr:twoCellAnchor editAs="oneCell">
    <xdr:from>
      <xdr:col>0</xdr:col>
      <xdr:colOff>152400</xdr:colOff>
      <xdr:row>341</xdr:row>
      <xdr:rowOff>152400</xdr:rowOff>
    </xdr:from>
    <xdr:to>
      <xdr:col>3</xdr:col>
      <xdr:colOff>83820</xdr:colOff>
      <xdr:row>341</xdr:row>
      <xdr:rowOff>152400</xdr:rowOff>
    </xdr:to>
    <xdr:pic>
      <xdr:nvPicPr>
        <xdr:cNvPr id="6" name="Imagen 5">
          <a:extLst>
            <a:ext uri="{FF2B5EF4-FFF2-40B4-BE49-F238E27FC236}">
              <a16:creationId xmlns:a16="http://schemas.microsoft.com/office/drawing/2014/main" id="{68C5E966-B8F5-4B4F-A0D3-EADCFF012AC6}"/>
            </a:ext>
          </a:extLst>
        </xdr:cNvPr>
        <xdr:cNvPicPr>
          <a:picLocks noChangeAspect="1"/>
        </xdr:cNvPicPr>
      </xdr:nvPicPr>
      <xdr:blipFill>
        <a:blip xmlns:r="http://schemas.openxmlformats.org/officeDocument/2006/relationships" r:embed="rId4"/>
        <a:stretch>
          <a:fillRect/>
        </a:stretch>
      </xdr:blipFill>
      <xdr:spPr>
        <a:xfrm>
          <a:off x="152400" y="39951660"/>
          <a:ext cx="2308860" cy="0"/>
        </a:xfrm>
        <a:prstGeom prst="rect">
          <a:avLst/>
        </a:prstGeom>
      </xdr:spPr>
    </xdr:pic>
    <xdr:clientData/>
  </xdr:twoCellAnchor>
  <xdr:twoCellAnchor editAs="oneCell">
    <xdr:from>
      <xdr:col>0</xdr:col>
      <xdr:colOff>508000</xdr:colOff>
      <xdr:row>53</xdr:row>
      <xdr:rowOff>42333</xdr:rowOff>
    </xdr:from>
    <xdr:to>
      <xdr:col>4</xdr:col>
      <xdr:colOff>820420</xdr:colOff>
      <xdr:row>66</xdr:row>
      <xdr:rowOff>80433</xdr:rowOff>
    </xdr:to>
    <xdr:pic>
      <xdr:nvPicPr>
        <xdr:cNvPr id="7" name="Imagen 6">
          <a:extLst>
            <a:ext uri="{FF2B5EF4-FFF2-40B4-BE49-F238E27FC236}">
              <a16:creationId xmlns:a16="http://schemas.microsoft.com/office/drawing/2014/main" id="{5919E324-DD4A-42FA-A52D-C695F1EDDBDB}"/>
            </a:ext>
          </a:extLst>
        </xdr:cNvPr>
        <xdr:cNvPicPr>
          <a:picLocks noChangeAspect="1"/>
        </xdr:cNvPicPr>
      </xdr:nvPicPr>
      <xdr:blipFill>
        <a:blip xmlns:r="http://schemas.openxmlformats.org/officeDocument/2006/relationships" r:embed="rId5"/>
        <a:stretch>
          <a:fillRect/>
        </a:stretch>
      </xdr:blipFill>
      <xdr:spPr>
        <a:xfrm>
          <a:off x="508000" y="1391073"/>
          <a:ext cx="3482340" cy="2415540"/>
        </a:xfrm>
        <a:prstGeom prst="rect">
          <a:avLst/>
        </a:prstGeom>
      </xdr:spPr>
    </xdr:pic>
    <xdr:clientData/>
  </xdr:twoCellAnchor>
  <xdr:twoCellAnchor editAs="oneCell">
    <xdr:from>
      <xdr:col>6</xdr:col>
      <xdr:colOff>518583</xdr:colOff>
      <xdr:row>53</xdr:row>
      <xdr:rowOff>74082</xdr:rowOff>
    </xdr:from>
    <xdr:to>
      <xdr:col>10</xdr:col>
      <xdr:colOff>201083</xdr:colOff>
      <xdr:row>66</xdr:row>
      <xdr:rowOff>117582</xdr:rowOff>
    </xdr:to>
    <xdr:pic>
      <xdr:nvPicPr>
        <xdr:cNvPr id="8" name="Imagen 7">
          <a:extLst>
            <a:ext uri="{FF2B5EF4-FFF2-40B4-BE49-F238E27FC236}">
              <a16:creationId xmlns:a16="http://schemas.microsoft.com/office/drawing/2014/main" id="{75C6E917-4EFF-43FC-960F-E0F5E4AB4825}"/>
            </a:ext>
          </a:extLst>
        </xdr:cNvPr>
        <xdr:cNvPicPr/>
      </xdr:nvPicPr>
      <xdr:blipFill>
        <a:blip xmlns:r="http://schemas.openxmlformats.org/officeDocument/2006/relationships" r:embed="rId6">
          <a:extLst>
            <a:ext uri="{28A0092B-C50C-407E-A947-70E740481C1C}">
              <a14:useLocalDpi xmlns:a14="http://schemas.microsoft.com/office/drawing/2010/main"/>
            </a:ext>
          </a:extLst>
        </a:blip>
        <a:stretch>
          <a:fillRect/>
        </a:stretch>
      </xdr:blipFill>
      <xdr:spPr>
        <a:xfrm>
          <a:off x="5121063" y="1422822"/>
          <a:ext cx="3431540" cy="2420940"/>
        </a:xfrm>
        <a:prstGeom prst="rect">
          <a:avLst/>
        </a:prstGeom>
      </xdr:spPr>
    </xdr:pic>
    <xdr:clientData/>
  </xdr:twoCellAnchor>
  <xdr:twoCellAnchor editAs="oneCell">
    <xdr:from>
      <xdr:col>0</xdr:col>
      <xdr:colOff>402166</xdr:colOff>
      <xdr:row>69</xdr:row>
      <xdr:rowOff>63500</xdr:rowOff>
    </xdr:from>
    <xdr:to>
      <xdr:col>4</xdr:col>
      <xdr:colOff>706966</xdr:colOff>
      <xdr:row>82</xdr:row>
      <xdr:rowOff>101600</xdr:rowOff>
    </xdr:to>
    <xdr:pic>
      <xdr:nvPicPr>
        <xdr:cNvPr id="9" name="Imagen 8">
          <a:extLst>
            <a:ext uri="{FF2B5EF4-FFF2-40B4-BE49-F238E27FC236}">
              <a16:creationId xmlns:a16="http://schemas.microsoft.com/office/drawing/2014/main" id="{6E20E819-6E47-43F4-94A5-32985C5AD22C}"/>
            </a:ext>
          </a:extLst>
        </xdr:cNvPr>
        <xdr:cNvPicPr>
          <a:picLocks noChangeAspect="1"/>
        </xdr:cNvPicPr>
      </xdr:nvPicPr>
      <xdr:blipFill>
        <a:blip xmlns:r="http://schemas.openxmlformats.org/officeDocument/2006/relationships" r:embed="rId7"/>
        <a:stretch>
          <a:fillRect/>
        </a:stretch>
      </xdr:blipFill>
      <xdr:spPr>
        <a:xfrm>
          <a:off x="402166" y="4353560"/>
          <a:ext cx="3474720" cy="2415540"/>
        </a:xfrm>
        <a:prstGeom prst="rect">
          <a:avLst/>
        </a:prstGeom>
      </xdr:spPr>
    </xdr:pic>
    <xdr:clientData/>
  </xdr:twoCellAnchor>
  <xdr:twoCellAnchor editAs="oneCell">
    <xdr:from>
      <xdr:col>6</xdr:col>
      <xdr:colOff>539750</xdr:colOff>
      <xdr:row>69</xdr:row>
      <xdr:rowOff>84666</xdr:rowOff>
    </xdr:from>
    <xdr:to>
      <xdr:col>10</xdr:col>
      <xdr:colOff>280670</xdr:colOff>
      <xdr:row>82</xdr:row>
      <xdr:rowOff>130386</xdr:rowOff>
    </xdr:to>
    <xdr:pic>
      <xdr:nvPicPr>
        <xdr:cNvPr id="10" name="Imagen 9">
          <a:extLst>
            <a:ext uri="{FF2B5EF4-FFF2-40B4-BE49-F238E27FC236}">
              <a16:creationId xmlns:a16="http://schemas.microsoft.com/office/drawing/2014/main" id="{D21E683B-97EB-4445-AFFE-A557F407FE32}"/>
            </a:ext>
          </a:extLst>
        </xdr:cNvPr>
        <xdr:cNvPicPr>
          <a:picLocks noChangeAspect="1"/>
        </xdr:cNvPicPr>
      </xdr:nvPicPr>
      <xdr:blipFill>
        <a:blip xmlns:r="http://schemas.openxmlformats.org/officeDocument/2006/relationships" r:embed="rId8"/>
        <a:stretch>
          <a:fillRect/>
        </a:stretch>
      </xdr:blipFill>
      <xdr:spPr>
        <a:xfrm>
          <a:off x="5142230" y="4374726"/>
          <a:ext cx="3489960" cy="2423160"/>
        </a:xfrm>
        <a:prstGeom prst="rect">
          <a:avLst/>
        </a:prstGeom>
      </xdr:spPr>
    </xdr:pic>
    <xdr:clientData/>
  </xdr:twoCellAnchor>
  <xdr:twoCellAnchor editAs="oneCell">
    <xdr:from>
      <xdr:col>0</xdr:col>
      <xdr:colOff>402167</xdr:colOff>
      <xdr:row>85</xdr:row>
      <xdr:rowOff>52916</xdr:rowOff>
    </xdr:from>
    <xdr:to>
      <xdr:col>4</xdr:col>
      <xdr:colOff>706967</xdr:colOff>
      <xdr:row>98</xdr:row>
      <xdr:rowOff>91016</xdr:rowOff>
    </xdr:to>
    <xdr:pic>
      <xdr:nvPicPr>
        <xdr:cNvPr id="11" name="Imagen 10">
          <a:extLst>
            <a:ext uri="{FF2B5EF4-FFF2-40B4-BE49-F238E27FC236}">
              <a16:creationId xmlns:a16="http://schemas.microsoft.com/office/drawing/2014/main" id="{02083BF8-B75C-42EB-B29E-A55539E52598}"/>
            </a:ext>
          </a:extLst>
        </xdr:cNvPr>
        <xdr:cNvPicPr>
          <a:picLocks noChangeAspect="1"/>
        </xdr:cNvPicPr>
      </xdr:nvPicPr>
      <xdr:blipFill>
        <a:blip xmlns:r="http://schemas.openxmlformats.org/officeDocument/2006/relationships" r:embed="rId9"/>
        <a:stretch>
          <a:fillRect/>
        </a:stretch>
      </xdr:blipFill>
      <xdr:spPr>
        <a:xfrm>
          <a:off x="402167" y="7284296"/>
          <a:ext cx="3474720" cy="2415540"/>
        </a:xfrm>
        <a:prstGeom prst="rect">
          <a:avLst/>
        </a:prstGeom>
      </xdr:spPr>
    </xdr:pic>
    <xdr:clientData/>
  </xdr:twoCellAnchor>
  <xdr:twoCellAnchor editAs="oneCell">
    <xdr:from>
      <xdr:col>6</xdr:col>
      <xdr:colOff>529167</xdr:colOff>
      <xdr:row>85</xdr:row>
      <xdr:rowOff>74083</xdr:rowOff>
    </xdr:from>
    <xdr:to>
      <xdr:col>10</xdr:col>
      <xdr:colOff>262467</xdr:colOff>
      <xdr:row>98</xdr:row>
      <xdr:rowOff>112183</xdr:rowOff>
    </xdr:to>
    <xdr:pic>
      <xdr:nvPicPr>
        <xdr:cNvPr id="12" name="Imagen 11">
          <a:extLst>
            <a:ext uri="{FF2B5EF4-FFF2-40B4-BE49-F238E27FC236}">
              <a16:creationId xmlns:a16="http://schemas.microsoft.com/office/drawing/2014/main" id="{D3D9276A-B06B-467E-B1C8-C5B53E06A767}"/>
            </a:ext>
          </a:extLst>
        </xdr:cNvPr>
        <xdr:cNvPicPr>
          <a:picLocks noChangeAspect="1"/>
        </xdr:cNvPicPr>
      </xdr:nvPicPr>
      <xdr:blipFill>
        <a:blip xmlns:r="http://schemas.openxmlformats.org/officeDocument/2006/relationships" r:embed="rId10"/>
        <a:stretch>
          <a:fillRect/>
        </a:stretch>
      </xdr:blipFill>
      <xdr:spPr>
        <a:xfrm>
          <a:off x="5131647" y="7305463"/>
          <a:ext cx="3482340" cy="2415540"/>
        </a:xfrm>
        <a:prstGeom prst="rect">
          <a:avLst/>
        </a:prstGeom>
      </xdr:spPr>
    </xdr:pic>
    <xdr:clientData/>
  </xdr:twoCellAnchor>
  <xdr:twoCellAnchor editAs="oneCell">
    <xdr:from>
      <xdr:col>0</xdr:col>
      <xdr:colOff>465667</xdr:colOff>
      <xdr:row>101</xdr:row>
      <xdr:rowOff>95250</xdr:rowOff>
    </xdr:from>
    <xdr:to>
      <xdr:col>4</xdr:col>
      <xdr:colOff>777667</xdr:colOff>
      <xdr:row>114</xdr:row>
      <xdr:rowOff>138750</xdr:rowOff>
    </xdr:to>
    <xdr:pic>
      <xdr:nvPicPr>
        <xdr:cNvPr id="13" name="Imagen 12">
          <a:extLst>
            <a:ext uri="{FF2B5EF4-FFF2-40B4-BE49-F238E27FC236}">
              <a16:creationId xmlns:a16="http://schemas.microsoft.com/office/drawing/2014/main" id="{EB2AD7DB-9FFA-445D-AE96-B0D869451A19}"/>
            </a:ext>
          </a:extLst>
        </xdr:cNvPr>
        <xdr:cNvPicPr>
          <a:picLocks noChangeAspect="1"/>
        </xdr:cNvPicPr>
      </xdr:nvPicPr>
      <xdr:blipFill>
        <a:blip xmlns:r="http://schemas.openxmlformats.org/officeDocument/2006/relationships" r:embed="rId11"/>
        <a:stretch>
          <a:fillRect/>
        </a:stretch>
      </xdr:blipFill>
      <xdr:spPr>
        <a:xfrm>
          <a:off x="465667" y="10267950"/>
          <a:ext cx="3481920" cy="2420940"/>
        </a:xfrm>
        <a:prstGeom prst="rect">
          <a:avLst/>
        </a:prstGeom>
      </xdr:spPr>
    </xdr:pic>
    <xdr:clientData/>
  </xdr:twoCellAnchor>
  <xdr:twoCellAnchor editAs="oneCell">
    <xdr:from>
      <xdr:col>6</xdr:col>
      <xdr:colOff>465667</xdr:colOff>
      <xdr:row>101</xdr:row>
      <xdr:rowOff>74083</xdr:rowOff>
    </xdr:from>
    <xdr:to>
      <xdr:col>10</xdr:col>
      <xdr:colOff>198967</xdr:colOff>
      <xdr:row>114</xdr:row>
      <xdr:rowOff>112183</xdr:rowOff>
    </xdr:to>
    <xdr:pic>
      <xdr:nvPicPr>
        <xdr:cNvPr id="14" name="Imagen 13">
          <a:extLst>
            <a:ext uri="{FF2B5EF4-FFF2-40B4-BE49-F238E27FC236}">
              <a16:creationId xmlns:a16="http://schemas.microsoft.com/office/drawing/2014/main" id="{BE253B8C-CE3E-4CF2-9757-A47078B73656}"/>
            </a:ext>
          </a:extLst>
        </xdr:cNvPr>
        <xdr:cNvPicPr>
          <a:picLocks noChangeAspect="1"/>
        </xdr:cNvPicPr>
      </xdr:nvPicPr>
      <xdr:blipFill>
        <a:blip xmlns:r="http://schemas.openxmlformats.org/officeDocument/2006/relationships" r:embed="rId12"/>
        <a:stretch>
          <a:fillRect/>
        </a:stretch>
      </xdr:blipFill>
      <xdr:spPr>
        <a:xfrm>
          <a:off x="5068147" y="10246783"/>
          <a:ext cx="3482340" cy="2415540"/>
        </a:xfrm>
        <a:prstGeom prst="rect">
          <a:avLst/>
        </a:prstGeom>
      </xdr:spPr>
    </xdr:pic>
    <xdr:clientData/>
  </xdr:twoCellAnchor>
  <xdr:twoCellAnchor editAs="oneCell">
    <xdr:from>
      <xdr:col>0</xdr:col>
      <xdr:colOff>402167</xdr:colOff>
      <xdr:row>117</xdr:row>
      <xdr:rowOff>74083</xdr:rowOff>
    </xdr:from>
    <xdr:to>
      <xdr:col>4</xdr:col>
      <xdr:colOff>706967</xdr:colOff>
      <xdr:row>130</xdr:row>
      <xdr:rowOff>112183</xdr:rowOff>
    </xdr:to>
    <xdr:pic>
      <xdr:nvPicPr>
        <xdr:cNvPr id="15" name="Imagen 14">
          <a:extLst>
            <a:ext uri="{FF2B5EF4-FFF2-40B4-BE49-F238E27FC236}">
              <a16:creationId xmlns:a16="http://schemas.microsoft.com/office/drawing/2014/main" id="{3BB57A40-E065-442A-9DD2-94C448779328}"/>
            </a:ext>
          </a:extLst>
        </xdr:cNvPr>
        <xdr:cNvPicPr>
          <a:picLocks noChangeAspect="1"/>
        </xdr:cNvPicPr>
      </xdr:nvPicPr>
      <xdr:blipFill>
        <a:blip xmlns:r="http://schemas.openxmlformats.org/officeDocument/2006/relationships" r:embed="rId13"/>
        <a:stretch>
          <a:fillRect/>
        </a:stretch>
      </xdr:blipFill>
      <xdr:spPr>
        <a:xfrm>
          <a:off x="402167" y="13188103"/>
          <a:ext cx="3474720" cy="2415540"/>
        </a:xfrm>
        <a:prstGeom prst="rect">
          <a:avLst/>
        </a:prstGeom>
      </xdr:spPr>
    </xdr:pic>
    <xdr:clientData/>
  </xdr:twoCellAnchor>
  <xdr:twoCellAnchor editAs="oneCell">
    <xdr:from>
      <xdr:col>6</xdr:col>
      <xdr:colOff>560917</xdr:colOff>
      <xdr:row>117</xdr:row>
      <xdr:rowOff>63500</xdr:rowOff>
    </xdr:from>
    <xdr:to>
      <xdr:col>10</xdr:col>
      <xdr:colOff>294217</xdr:colOff>
      <xdr:row>130</xdr:row>
      <xdr:rowOff>101600</xdr:rowOff>
    </xdr:to>
    <xdr:pic>
      <xdr:nvPicPr>
        <xdr:cNvPr id="16" name="Imagen 15">
          <a:extLst>
            <a:ext uri="{FF2B5EF4-FFF2-40B4-BE49-F238E27FC236}">
              <a16:creationId xmlns:a16="http://schemas.microsoft.com/office/drawing/2014/main" id="{02257976-58DD-4718-B337-9E5A29ABB267}"/>
            </a:ext>
          </a:extLst>
        </xdr:cNvPr>
        <xdr:cNvPicPr>
          <a:picLocks noChangeAspect="1"/>
        </xdr:cNvPicPr>
      </xdr:nvPicPr>
      <xdr:blipFill>
        <a:blip xmlns:r="http://schemas.openxmlformats.org/officeDocument/2006/relationships" r:embed="rId14"/>
        <a:stretch>
          <a:fillRect/>
        </a:stretch>
      </xdr:blipFill>
      <xdr:spPr>
        <a:xfrm>
          <a:off x="5163397" y="13177520"/>
          <a:ext cx="3482340" cy="2415540"/>
        </a:xfrm>
        <a:prstGeom prst="rect">
          <a:avLst/>
        </a:prstGeom>
      </xdr:spPr>
    </xdr:pic>
    <xdr:clientData/>
  </xdr:twoCellAnchor>
  <xdr:twoCellAnchor editAs="oneCell">
    <xdr:from>
      <xdr:col>0</xdr:col>
      <xdr:colOff>518583</xdr:colOff>
      <xdr:row>133</xdr:row>
      <xdr:rowOff>42334</xdr:rowOff>
    </xdr:from>
    <xdr:to>
      <xdr:col>4</xdr:col>
      <xdr:colOff>823383</xdr:colOff>
      <xdr:row>146</xdr:row>
      <xdr:rowOff>80434</xdr:rowOff>
    </xdr:to>
    <xdr:pic>
      <xdr:nvPicPr>
        <xdr:cNvPr id="17" name="Imagen 16">
          <a:extLst>
            <a:ext uri="{FF2B5EF4-FFF2-40B4-BE49-F238E27FC236}">
              <a16:creationId xmlns:a16="http://schemas.microsoft.com/office/drawing/2014/main" id="{B2572B6A-D5C1-442E-AF79-C716CBF0542E}"/>
            </a:ext>
          </a:extLst>
        </xdr:cNvPr>
        <xdr:cNvPicPr>
          <a:picLocks noChangeAspect="1"/>
        </xdr:cNvPicPr>
      </xdr:nvPicPr>
      <xdr:blipFill>
        <a:blip xmlns:r="http://schemas.openxmlformats.org/officeDocument/2006/relationships" r:embed="rId15"/>
        <a:stretch>
          <a:fillRect/>
        </a:stretch>
      </xdr:blipFill>
      <xdr:spPr>
        <a:xfrm>
          <a:off x="518583" y="16097674"/>
          <a:ext cx="3474720" cy="2415540"/>
        </a:xfrm>
        <a:prstGeom prst="rect">
          <a:avLst/>
        </a:prstGeom>
      </xdr:spPr>
    </xdr:pic>
    <xdr:clientData/>
  </xdr:twoCellAnchor>
  <xdr:twoCellAnchor editAs="oneCell">
    <xdr:from>
      <xdr:col>6</xdr:col>
      <xdr:colOff>571500</xdr:colOff>
      <xdr:row>133</xdr:row>
      <xdr:rowOff>95250</xdr:rowOff>
    </xdr:from>
    <xdr:to>
      <xdr:col>10</xdr:col>
      <xdr:colOff>304800</xdr:colOff>
      <xdr:row>146</xdr:row>
      <xdr:rowOff>133350</xdr:rowOff>
    </xdr:to>
    <xdr:pic>
      <xdr:nvPicPr>
        <xdr:cNvPr id="18" name="Imagen 17">
          <a:extLst>
            <a:ext uri="{FF2B5EF4-FFF2-40B4-BE49-F238E27FC236}">
              <a16:creationId xmlns:a16="http://schemas.microsoft.com/office/drawing/2014/main" id="{3BE693A9-2CA7-4598-9BDE-D8FDFD214C82}"/>
            </a:ext>
          </a:extLst>
        </xdr:cNvPr>
        <xdr:cNvPicPr>
          <a:picLocks noChangeAspect="1"/>
        </xdr:cNvPicPr>
      </xdr:nvPicPr>
      <xdr:blipFill>
        <a:blip xmlns:r="http://schemas.openxmlformats.org/officeDocument/2006/relationships" r:embed="rId16"/>
        <a:stretch>
          <a:fillRect/>
        </a:stretch>
      </xdr:blipFill>
      <xdr:spPr>
        <a:xfrm>
          <a:off x="5173980" y="16150590"/>
          <a:ext cx="3482340" cy="2415540"/>
        </a:xfrm>
        <a:prstGeom prst="rect">
          <a:avLst/>
        </a:prstGeom>
      </xdr:spPr>
    </xdr:pic>
    <xdr:clientData/>
  </xdr:twoCellAnchor>
  <xdr:twoCellAnchor editAs="oneCell">
    <xdr:from>
      <xdr:col>0</xdr:col>
      <xdr:colOff>444500</xdr:colOff>
      <xdr:row>149</xdr:row>
      <xdr:rowOff>63500</xdr:rowOff>
    </xdr:from>
    <xdr:to>
      <xdr:col>4</xdr:col>
      <xdr:colOff>756920</xdr:colOff>
      <xdr:row>162</xdr:row>
      <xdr:rowOff>109220</xdr:rowOff>
    </xdr:to>
    <xdr:pic>
      <xdr:nvPicPr>
        <xdr:cNvPr id="19" name="Imagen 18">
          <a:extLst>
            <a:ext uri="{FF2B5EF4-FFF2-40B4-BE49-F238E27FC236}">
              <a16:creationId xmlns:a16="http://schemas.microsoft.com/office/drawing/2014/main" id="{1CC27E95-CA9F-4C3E-9748-1F1D0B3C0B72}"/>
            </a:ext>
          </a:extLst>
        </xdr:cNvPr>
        <xdr:cNvPicPr>
          <a:picLocks noChangeAspect="1"/>
        </xdr:cNvPicPr>
      </xdr:nvPicPr>
      <xdr:blipFill>
        <a:blip xmlns:r="http://schemas.openxmlformats.org/officeDocument/2006/relationships" r:embed="rId17"/>
        <a:stretch>
          <a:fillRect/>
        </a:stretch>
      </xdr:blipFill>
      <xdr:spPr>
        <a:xfrm>
          <a:off x="444500" y="19060160"/>
          <a:ext cx="3482340" cy="2423160"/>
        </a:xfrm>
        <a:prstGeom prst="rect">
          <a:avLst/>
        </a:prstGeom>
      </xdr:spPr>
    </xdr:pic>
    <xdr:clientData/>
  </xdr:twoCellAnchor>
  <xdr:twoCellAnchor editAs="oneCell">
    <xdr:from>
      <xdr:col>6</xdr:col>
      <xdr:colOff>571500</xdr:colOff>
      <xdr:row>149</xdr:row>
      <xdr:rowOff>95250</xdr:rowOff>
    </xdr:from>
    <xdr:to>
      <xdr:col>10</xdr:col>
      <xdr:colOff>304800</xdr:colOff>
      <xdr:row>162</xdr:row>
      <xdr:rowOff>133350</xdr:rowOff>
    </xdr:to>
    <xdr:pic>
      <xdr:nvPicPr>
        <xdr:cNvPr id="20" name="Imagen 19">
          <a:extLst>
            <a:ext uri="{FF2B5EF4-FFF2-40B4-BE49-F238E27FC236}">
              <a16:creationId xmlns:a16="http://schemas.microsoft.com/office/drawing/2014/main" id="{0055D35F-5275-476C-8A28-A1FCD8FDEEFC}"/>
            </a:ext>
          </a:extLst>
        </xdr:cNvPr>
        <xdr:cNvPicPr>
          <a:picLocks noChangeAspect="1"/>
        </xdr:cNvPicPr>
      </xdr:nvPicPr>
      <xdr:blipFill>
        <a:blip xmlns:r="http://schemas.openxmlformats.org/officeDocument/2006/relationships" r:embed="rId18"/>
        <a:stretch>
          <a:fillRect/>
        </a:stretch>
      </xdr:blipFill>
      <xdr:spPr>
        <a:xfrm>
          <a:off x="5173980" y="19091910"/>
          <a:ext cx="3482340" cy="2415540"/>
        </a:xfrm>
        <a:prstGeom prst="rect">
          <a:avLst/>
        </a:prstGeom>
      </xdr:spPr>
    </xdr:pic>
    <xdr:clientData/>
  </xdr:twoCellAnchor>
  <xdr:twoCellAnchor editAs="oneCell">
    <xdr:from>
      <xdr:col>0</xdr:col>
      <xdr:colOff>381000</xdr:colOff>
      <xdr:row>165</xdr:row>
      <xdr:rowOff>63500</xdr:rowOff>
    </xdr:from>
    <xdr:to>
      <xdr:col>4</xdr:col>
      <xdr:colOff>685800</xdr:colOff>
      <xdr:row>178</xdr:row>
      <xdr:rowOff>101600</xdr:rowOff>
    </xdr:to>
    <xdr:pic>
      <xdr:nvPicPr>
        <xdr:cNvPr id="21" name="Imagen 20">
          <a:extLst>
            <a:ext uri="{FF2B5EF4-FFF2-40B4-BE49-F238E27FC236}">
              <a16:creationId xmlns:a16="http://schemas.microsoft.com/office/drawing/2014/main" id="{C0FFBC91-A7E6-4D99-B439-780F6B4C5AD2}"/>
            </a:ext>
          </a:extLst>
        </xdr:cNvPr>
        <xdr:cNvPicPr>
          <a:picLocks noChangeAspect="1"/>
        </xdr:cNvPicPr>
      </xdr:nvPicPr>
      <xdr:blipFill>
        <a:blip xmlns:r="http://schemas.openxmlformats.org/officeDocument/2006/relationships" r:embed="rId19"/>
        <a:stretch>
          <a:fillRect/>
        </a:stretch>
      </xdr:blipFill>
      <xdr:spPr>
        <a:xfrm>
          <a:off x="381000" y="22001480"/>
          <a:ext cx="3474720" cy="2415540"/>
        </a:xfrm>
        <a:prstGeom prst="rect">
          <a:avLst/>
        </a:prstGeom>
      </xdr:spPr>
    </xdr:pic>
    <xdr:clientData/>
  </xdr:twoCellAnchor>
  <xdr:twoCellAnchor editAs="oneCell">
    <xdr:from>
      <xdr:col>6</xdr:col>
      <xdr:colOff>529166</xdr:colOff>
      <xdr:row>165</xdr:row>
      <xdr:rowOff>105833</xdr:rowOff>
    </xdr:from>
    <xdr:to>
      <xdr:col>10</xdr:col>
      <xdr:colOff>270086</xdr:colOff>
      <xdr:row>178</xdr:row>
      <xdr:rowOff>151553</xdr:rowOff>
    </xdr:to>
    <xdr:pic>
      <xdr:nvPicPr>
        <xdr:cNvPr id="22" name="Imagen 21">
          <a:extLst>
            <a:ext uri="{FF2B5EF4-FFF2-40B4-BE49-F238E27FC236}">
              <a16:creationId xmlns:a16="http://schemas.microsoft.com/office/drawing/2014/main" id="{533E553C-86B4-4348-A7B5-09AE5A4CA275}"/>
            </a:ext>
          </a:extLst>
        </xdr:cNvPr>
        <xdr:cNvPicPr>
          <a:picLocks noChangeAspect="1"/>
        </xdr:cNvPicPr>
      </xdr:nvPicPr>
      <xdr:blipFill>
        <a:blip xmlns:r="http://schemas.openxmlformats.org/officeDocument/2006/relationships" r:embed="rId20"/>
        <a:stretch>
          <a:fillRect/>
        </a:stretch>
      </xdr:blipFill>
      <xdr:spPr>
        <a:xfrm>
          <a:off x="5131646" y="22043813"/>
          <a:ext cx="3489960" cy="2423160"/>
        </a:xfrm>
        <a:prstGeom prst="rect">
          <a:avLst/>
        </a:prstGeom>
      </xdr:spPr>
    </xdr:pic>
    <xdr:clientData/>
  </xdr:twoCellAnchor>
  <xdr:twoCellAnchor editAs="oneCell">
    <xdr:from>
      <xdr:col>0</xdr:col>
      <xdr:colOff>328083</xdr:colOff>
      <xdr:row>181</xdr:row>
      <xdr:rowOff>95250</xdr:rowOff>
    </xdr:from>
    <xdr:to>
      <xdr:col>4</xdr:col>
      <xdr:colOff>640503</xdr:colOff>
      <xdr:row>194</xdr:row>
      <xdr:rowOff>140970</xdr:rowOff>
    </xdr:to>
    <xdr:pic>
      <xdr:nvPicPr>
        <xdr:cNvPr id="23" name="Imagen 22">
          <a:extLst>
            <a:ext uri="{FF2B5EF4-FFF2-40B4-BE49-F238E27FC236}">
              <a16:creationId xmlns:a16="http://schemas.microsoft.com/office/drawing/2014/main" id="{0BE3A503-37E5-44D9-A4D1-9B596CACFE0C}"/>
            </a:ext>
          </a:extLst>
        </xdr:cNvPr>
        <xdr:cNvPicPr>
          <a:picLocks noChangeAspect="1"/>
        </xdr:cNvPicPr>
      </xdr:nvPicPr>
      <xdr:blipFill>
        <a:blip xmlns:r="http://schemas.openxmlformats.org/officeDocument/2006/relationships" r:embed="rId21"/>
        <a:stretch>
          <a:fillRect/>
        </a:stretch>
      </xdr:blipFill>
      <xdr:spPr>
        <a:xfrm>
          <a:off x="328083" y="24974550"/>
          <a:ext cx="3482340" cy="2423160"/>
        </a:xfrm>
        <a:prstGeom prst="rect">
          <a:avLst/>
        </a:prstGeom>
      </xdr:spPr>
    </xdr:pic>
    <xdr:clientData/>
  </xdr:twoCellAnchor>
  <xdr:twoCellAnchor editAs="oneCell">
    <xdr:from>
      <xdr:col>6</xdr:col>
      <xdr:colOff>550333</xdr:colOff>
      <xdr:row>181</xdr:row>
      <xdr:rowOff>84666</xdr:rowOff>
    </xdr:from>
    <xdr:to>
      <xdr:col>10</xdr:col>
      <xdr:colOff>283633</xdr:colOff>
      <xdr:row>194</xdr:row>
      <xdr:rowOff>122766</xdr:rowOff>
    </xdr:to>
    <xdr:pic>
      <xdr:nvPicPr>
        <xdr:cNvPr id="24" name="Imagen 23">
          <a:extLst>
            <a:ext uri="{FF2B5EF4-FFF2-40B4-BE49-F238E27FC236}">
              <a16:creationId xmlns:a16="http://schemas.microsoft.com/office/drawing/2014/main" id="{092F0839-427B-40AC-AA42-E257959B4CF8}"/>
            </a:ext>
          </a:extLst>
        </xdr:cNvPr>
        <xdr:cNvPicPr>
          <a:picLocks noChangeAspect="1"/>
        </xdr:cNvPicPr>
      </xdr:nvPicPr>
      <xdr:blipFill>
        <a:blip xmlns:r="http://schemas.openxmlformats.org/officeDocument/2006/relationships" r:embed="rId22"/>
        <a:stretch>
          <a:fillRect/>
        </a:stretch>
      </xdr:blipFill>
      <xdr:spPr>
        <a:xfrm>
          <a:off x="5152813" y="24963966"/>
          <a:ext cx="3482340" cy="2415540"/>
        </a:xfrm>
        <a:prstGeom prst="rect">
          <a:avLst/>
        </a:prstGeom>
      </xdr:spPr>
    </xdr:pic>
    <xdr:clientData/>
  </xdr:twoCellAnchor>
  <xdr:twoCellAnchor editAs="oneCell">
    <xdr:from>
      <xdr:col>0</xdr:col>
      <xdr:colOff>285750</xdr:colOff>
      <xdr:row>197</xdr:row>
      <xdr:rowOff>63500</xdr:rowOff>
    </xdr:from>
    <xdr:to>
      <xdr:col>4</xdr:col>
      <xdr:colOff>598170</xdr:colOff>
      <xdr:row>210</xdr:row>
      <xdr:rowOff>109220</xdr:rowOff>
    </xdr:to>
    <xdr:pic>
      <xdr:nvPicPr>
        <xdr:cNvPr id="25" name="Imagen 24">
          <a:extLst>
            <a:ext uri="{FF2B5EF4-FFF2-40B4-BE49-F238E27FC236}">
              <a16:creationId xmlns:a16="http://schemas.microsoft.com/office/drawing/2014/main" id="{AC7B0FAC-602E-4D7C-8930-E0FB344A505F}"/>
            </a:ext>
          </a:extLst>
        </xdr:cNvPr>
        <xdr:cNvPicPr>
          <a:picLocks noChangeAspect="1"/>
        </xdr:cNvPicPr>
      </xdr:nvPicPr>
      <xdr:blipFill>
        <a:blip xmlns:r="http://schemas.openxmlformats.org/officeDocument/2006/relationships" r:embed="rId23"/>
        <a:stretch>
          <a:fillRect/>
        </a:stretch>
      </xdr:blipFill>
      <xdr:spPr>
        <a:xfrm>
          <a:off x="285750" y="27884120"/>
          <a:ext cx="3482340" cy="2423160"/>
        </a:xfrm>
        <a:prstGeom prst="rect">
          <a:avLst/>
        </a:prstGeom>
      </xdr:spPr>
    </xdr:pic>
    <xdr:clientData/>
  </xdr:twoCellAnchor>
  <xdr:twoCellAnchor editAs="oneCell">
    <xdr:from>
      <xdr:col>6</xdr:col>
      <xdr:colOff>508000</xdr:colOff>
      <xdr:row>197</xdr:row>
      <xdr:rowOff>52917</xdr:rowOff>
    </xdr:from>
    <xdr:to>
      <xdr:col>10</xdr:col>
      <xdr:colOff>241300</xdr:colOff>
      <xdr:row>210</xdr:row>
      <xdr:rowOff>91017</xdr:rowOff>
    </xdr:to>
    <xdr:pic>
      <xdr:nvPicPr>
        <xdr:cNvPr id="26" name="Imagen 25">
          <a:extLst>
            <a:ext uri="{FF2B5EF4-FFF2-40B4-BE49-F238E27FC236}">
              <a16:creationId xmlns:a16="http://schemas.microsoft.com/office/drawing/2014/main" id="{5218BD22-D54F-46AB-9CFE-3F9EABB285C6}"/>
            </a:ext>
          </a:extLst>
        </xdr:cNvPr>
        <xdr:cNvPicPr>
          <a:picLocks noChangeAspect="1"/>
        </xdr:cNvPicPr>
      </xdr:nvPicPr>
      <xdr:blipFill>
        <a:blip xmlns:r="http://schemas.openxmlformats.org/officeDocument/2006/relationships" r:embed="rId24"/>
        <a:stretch>
          <a:fillRect/>
        </a:stretch>
      </xdr:blipFill>
      <xdr:spPr>
        <a:xfrm>
          <a:off x="5110480" y="27873537"/>
          <a:ext cx="3482340" cy="2415540"/>
        </a:xfrm>
        <a:prstGeom prst="rect">
          <a:avLst/>
        </a:prstGeom>
      </xdr:spPr>
    </xdr:pic>
    <xdr:clientData/>
  </xdr:twoCellAnchor>
  <xdr:twoCellAnchor editAs="oneCell">
    <xdr:from>
      <xdr:col>0</xdr:col>
      <xdr:colOff>656167</xdr:colOff>
      <xdr:row>213</xdr:row>
      <xdr:rowOff>63500</xdr:rowOff>
    </xdr:from>
    <xdr:to>
      <xdr:col>5</xdr:col>
      <xdr:colOff>61384</xdr:colOff>
      <xdr:row>226</xdr:row>
      <xdr:rowOff>101600</xdr:rowOff>
    </xdr:to>
    <xdr:pic>
      <xdr:nvPicPr>
        <xdr:cNvPr id="27" name="Imagen 26">
          <a:extLst>
            <a:ext uri="{FF2B5EF4-FFF2-40B4-BE49-F238E27FC236}">
              <a16:creationId xmlns:a16="http://schemas.microsoft.com/office/drawing/2014/main" id="{4FA29DFD-1593-4005-9485-104FB85EE027}"/>
            </a:ext>
          </a:extLst>
        </xdr:cNvPr>
        <xdr:cNvPicPr>
          <a:picLocks noChangeAspect="1"/>
        </xdr:cNvPicPr>
      </xdr:nvPicPr>
      <xdr:blipFill>
        <a:blip xmlns:r="http://schemas.openxmlformats.org/officeDocument/2006/relationships" r:embed="rId25"/>
        <a:stretch>
          <a:fillRect/>
        </a:stretch>
      </xdr:blipFill>
      <xdr:spPr>
        <a:xfrm>
          <a:off x="656167" y="30825440"/>
          <a:ext cx="3497157" cy="2514600"/>
        </a:xfrm>
        <a:prstGeom prst="rect">
          <a:avLst/>
        </a:prstGeom>
      </xdr:spPr>
    </xdr:pic>
    <xdr:clientData/>
  </xdr:twoCellAnchor>
  <xdr:twoCellAnchor editAs="oneCell">
    <xdr:from>
      <xdr:col>6</xdr:col>
      <xdr:colOff>444500</xdr:colOff>
      <xdr:row>213</xdr:row>
      <xdr:rowOff>63500</xdr:rowOff>
    </xdr:from>
    <xdr:to>
      <xdr:col>10</xdr:col>
      <xdr:colOff>177800</xdr:colOff>
      <xdr:row>226</xdr:row>
      <xdr:rowOff>101600</xdr:rowOff>
    </xdr:to>
    <xdr:pic>
      <xdr:nvPicPr>
        <xdr:cNvPr id="28" name="Imagen 27">
          <a:extLst>
            <a:ext uri="{FF2B5EF4-FFF2-40B4-BE49-F238E27FC236}">
              <a16:creationId xmlns:a16="http://schemas.microsoft.com/office/drawing/2014/main" id="{4C74B5AB-664B-41BD-A909-4C8843A190EB}"/>
            </a:ext>
          </a:extLst>
        </xdr:cNvPr>
        <xdr:cNvPicPr>
          <a:picLocks noChangeAspect="1"/>
        </xdr:cNvPicPr>
      </xdr:nvPicPr>
      <xdr:blipFill>
        <a:blip xmlns:r="http://schemas.openxmlformats.org/officeDocument/2006/relationships" r:embed="rId26"/>
        <a:stretch>
          <a:fillRect/>
        </a:stretch>
      </xdr:blipFill>
      <xdr:spPr>
        <a:xfrm>
          <a:off x="5046980" y="30825440"/>
          <a:ext cx="3482340" cy="2514600"/>
        </a:xfrm>
        <a:prstGeom prst="rect">
          <a:avLst/>
        </a:prstGeom>
      </xdr:spPr>
    </xdr:pic>
    <xdr:clientData/>
  </xdr:twoCellAnchor>
  <xdr:twoCellAnchor editAs="oneCell">
    <xdr:from>
      <xdr:col>0</xdr:col>
      <xdr:colOff>592667</xdr:colOff>
      <xdr:row>229</xdr:row>
      <xdr:rowOff>74083</xdr:rowOff>
    </xdr:from>
    <xdr:to>
      <xdr:col>5</xdr:col>
      <xdr:colOff>5504</xdr:colOff>
      <xdr:row>242</xdr:row>
      <xdr:rowOff>119803</xdr:rowOff>
    </xdr:to>
    <xdr:pic>
      <xdr:nvPicPr>
        <xdr:cNvPr id="29" name="Imagen 28">
          <a:extLst>
            <a:ext uri="{FF2B5EF4-FFF2-40B4-BE49-F238E27FC236}">
              <a16:creationId xmlns:a16="http://schemas.microsoft.com/office/drawing/2014/main" id="{757C1D07-10A6-4FD7-ADF6-9018869E62F9}"/>
            </a:ext>
          </a:extLst>
        </xdr:cNvPr>
        <xdr:cNvPicPr>
          <a:picLocks noChangeAspect="1"/>
        </xdr:cNvPicPr>
      </xdr:nvPicPr>
      <xdr:blipFill>
        <a:blip xmlns:r="http://schemas.openxmlformats.org/officeDocument/2006/relationships" r:embed="rId27"/>
        <a:stretch>
          <a:fillRect/>
        </a:stretch>
      </xdr:blipFill>
      <xdr:spPr>
        <a:xfrm>
          <a:off x="592667" y="33884023"/>
          <a:ext cx="3504777" cy="2522220"/>
        </a:xfrm>
        <a:prstGeom prst="rect">
          <a:avLst/>
        </a:prstGeom>
      </xdr:spPr>
    </xdr:pic>
    <xdr:clientData/>
  </xdr:twoCellAnchor>
  <xdr:twoCellAnchor editAs="oneCell">
    <xdr:from>
      <xdr:col>6</xdr:col>
      <xdr:colOff>486833</xdr:colOff>
      <xdr:row>229</xdr:row>
      <xdr:rowOff>84667</xdr:rowOff>
    </xdr:from>
    <xdr:to>
      <xdr:col>10</xdr:col>
      <xdr:colOff>227753</xdr:colOff>
      <xdr:row>242</xdr:row>
      <xdr:rowOff>130387</xdr:rowOff>
    </xdr:to>
    <xdr:pic>
      <xdr:nvPicPr>
        <xdr:cNvPr id="30" name="Imagen 29">
          <a:extLst>
            <a:ext uri="{FF2B5EF4-FFF2-40B4-BE49-F238E27FC236}">
              <a16:creationId xmlns:a16="http://schemas.microsoft.com/office/drawing/2014/main" id="{5F343A70-E315-4B8D-AC71-9671A1F827E9}"/>
            </a:ext>
          </a:extLst>
        </xdr:cNvPr>
        <xdr:cNvPicPr>
          <a:picLocks noChangeAspect="1"/>
        </xdr:cNvPicPr>
      </xdr:nvPicPr>
      <xdr:blipFill>
        <a:blip xmlns:r="http://schemas.openxmlformats.org/officeDocument/2006/relationships" r:embed="rId28"/>
        <a:stretch>
          <a:fillRect/>
        </a:stretch>
      </xdr:blipFill>
      <xdr:spPr>
        <a:xfrm>
          <a:off x="5089313" y="33894607"/>
          <a:ext cx="3489960" cy="2522220"/>
        </a:xfrm>
        <a:prstGeom prst="rect">
          <a:avLst/>
        </a:prstGeom>
      </xdr:spPr>
    </xdr:pic>
    <xdr:clientData/>
  </xdr:twoCellAnchor>
  <xdr:twoCellAnchor editAs="oneCell">
    <xdr:from>
      <xdr:col>0</xdr:col>
      <xdr:colOff>508000</xdr:colOff>
      <xdr:row>293</xdr:row>
      <xdr:rowOff>84666</xdr:rowOff>
    </xdr:from>
    <xdr:to>
      <xdr:col>4</xdr:col>
      <xdr:colOff>812800</xdr:colOff>
      <xdr:row>306</xdr:row>
      <xdr:rowOff>122766</xdr:rowOff>
    </xdr:to>
    <xdr:pic>
      <xdr:nvPicPr>
        <xdr:cNvPr id="31" name="Imagen 30">
          <a:extLst>
            <a:ext uri="{FF2B5EF4-FFF2-40B4-BE49-F238E27FC236}">
              <a16:creationId xmlns:a16="http://schemas.microsoft.com/office/drawing/2014/main" id="{5E0AD7A4-8A10-455B-8255-E6826B4CB3C0}"/>
            </a:ext>
          </a:extLst>
        </xdr:cNvPr>
        <xdr:cNvPicPr>
          <a:picLocks noChangeAspect="1"/>
        </xdr:cNvPicPr>
      </xdr:nvPicPr>
      <xdr:blipFill>
        <a:blip xmlns:r="http://schemas.openxmlformats.org/officeDocument/2006/relationships" r:embed="rId29"/>
        <a:stretch>
          <a:fillRect/>
        </a:stretch>
      </xdr:blipFill>
      <xdr:spPr>
        <a:xfrm>
          <a:off x="508000" y="36942606"/>
          <a:ext cx="3474720" cy="2415540"/>
        </a:xfrm>
        <a:prstGeom prst="rect">
          <a:avLst/>
        </a:prstGeom>
      </xdr:spPr>
    </xdr:pic>
    <xdr:clientData/>
  </xdr:twoCellAnchor>
  <xdr:twoCellAnchor editAs="oneCell">
    <xdr:from>
      <xdr:col>6</xdr:col>
      <xdr:colOff>529167</xdr:colOff>
      <xdr:row>293</xdr:row>
      <xdr:rowOff>74084</xdr:rowOff>
    </xdr:from>
    <xdr:to>
      <xdr:col>10</xdr:col>
      <xdr:colOff>262467</xdr:colOff>
      <xdr:row>306</xdr:row>
      <xdr:rowOff>112184</xdr:rowOff>
    </xdr:to>
    <xdr:pic>
      <xdr:nvPicPr>
        <xdr:cNvPr id="32" name="Imagen 31">
          <a:extLst>
            <a:ext uri="{FF2B5EF4-FFF2-40B4-BE49-F238E27FC236}">
              <a16:creationId xmlns:a16="http://schemas.microsoft.com/office/drawing/2014/main" id="{C59BAE78-2372-4A0D-94DC-ECADE8F9B208}"/>
            </a:ext>
          </a:extLst>
        </xdr:cNvPr>
        <xdr:cNvPicPr>
          <a:picLocks noChangeAspect="1"/>
        </xdr:cNvPicPr>
      </xdr:nvPicPr>
      <xdr:blipFill>
        <a:blip xmlns:r="http://schemas.openxmlformats.org/officeDocument/2006/relationships" r:embed="rId30"/>
        <a:stretch>
          <a:fillRect/>
        </a:stretch>
      </xdr:blipFill>
      <xdr:spPr>
        <a:xfrm>
          <a:off x="5131647" y="36932024"/>
          <a:ext cx="3482340" cy="2415540"/>
        </a:xfrm>
        <a:prstGeom prst="rect">
          <a:avLst/>
        </a:prstGeom>
      </xdr:spPr>
    </xdr:pic>
    <xdr:clientData/>
  </xdr:twoCellAnchor>
  <xdr:twoCellAnchor editAs="oneCell">
    <xdr:from>
      <xdr:col>6</xdr:col>
      <xdr:colOff>370417</xdr:colOff>
      <xdr:row>405</xdr:row>
      <xdr:rowOff>74083</xdr:rowOff>
    </xdr:from>
    <xdr:to>
      <xdr:col>10</xdr:col>
      <xdr:colOff>103717</xdr:colOff>
      <xdr:row>418</xdr:row>
      <xdr:rowOff>112183</xdr:rowOff>
    </xdr:to>
    <xdr:pic>
      <xdr:nvPicPr>
        <xdr:cNvPr id="33" name="Imagen 32">
          <a:extLst>
            <a:ext uri="{FF2B5EF4-FFF2-40B4-BE49-F238E27FC236}">
              <a16:creationId xmlns:a16="http://schemas.microsoft.com/office/drawing/2014/main" id="{64639A21-BEE5-48EF-84F1-CB5134347B5D}"/>
            </a:ext>
          </a:extLst>
        </xdr:cNvPr>
        <xdr:cNvPicPr>
          <a:picLocks noChangeAspect="1"/>
        </xdr:cNvPicPr>
      </xdr:nvPicPr>
      <xdr:blipFill>
        <a:blip xmlns:r="http://schemas.openxmlformats.org/officeDocument/2006/relationships" r:embed="rId31"/>
        <a:stretch>
          <a:fillRect/>
        </a:stretch>
      </xdr:blipFill>
      <xdr:spPr>
        <a:xfrm>
          <a:off x="4972897" y="51638623"/>
          <a:ext cx="3482340" cy="2415540"/>
        </a:xfrm>
        <a:prstGeom prst="rect">
          <a:avLst/>
        </a:prstGeom>
      </xdr:spPr>
    </xdr:pic>
    <xdr:clientData/>
  </xdr:twoCellAnchor>
  <xdr:twoCellAnchor editAs="oneCell">
    <xdr:from>
      <xdr:col>0</xdr:col>
      <xdr:colOff>296334</xdr:colOff>
      <xdr:row>405</xdr:row>
      <xdr:rowOff>63500</xdr:rowOff>
    </xdr:from>
    <xdr:to>
      <xdr:col>4</xdr:col>
      <xdr:colOff>601134</xdr:colOff>
      <xdr:row>418</xdr:row>
      <xdr:rowOff>101600</xdr:rowOff>
    </xdr:to>
    <xdr:pic>
      <xdr:nvPicPr>
        <xdr:cNvPr id="34" name="Imagen 33">
          <a:extLst>
            <a:ext uri="{FF2B5EF4-FFF2-40B4-BE49-F238E27FC236}">
              <a16:creationId xmlns:a16="http://schemas.microsoft.com/office/drawing/2014/main" id="{9F77AB33-3182-47E5-8E87-B71664E6E984}"/>
            </a:ext>
          </a:extLst>
        </xdr:cNvPr>
        <xdr:cNvPicPr>
          <a:picLocks noChangeAspect="1"/>
        </xdr:cNvPicPr>
      </xdr:nvPicPr>
      <xdr:blipFill>
        <a:blip xmlns:r="http://schemas.openxmlformats.org/officeDocument/2006/relationships" r:embed="rId32"/>
        <a:stretch>
          <a:fillRect/>
        </a:stretch>
      </xdr:blipFill>
      <xdr:spPr>
        <a:xfrm>
          <a:off x="296334" y="51628040"/>
          <a:ext cx="3474720" cy="2415540"/>
        </a:xfrm>
        <a:prstGeom prst="rect">
          <a:avLst/>
        </a:prstGeom>
      </xdr:spPr>
    </xdr:pic>
    <xdr:clientData/>
  </xdr:twoCellAnchor>
  <xdr:twoCellAnchor editAs="oneCell">
    <xdr:from>
      <xdr:col>0</xdr:col>
      <xdr:colOff>433917</xdr:colOff>
      <xdr:row>341</xdr:row>
      <xdr:rowOff>74083</xdr:rowOff>
    </xdr:from>
    <xdr:to>
      <xdr:col>4</xdr:col>
      <xdr:colOff>739545</xdr:colOff>
      <xdr:row>354</xdr:row>
      <xdr:rowOff>148626</xdr:rowOff>
    </xdr:to>
    <xdr:pic>
      <xdr:nvPicPr>
        <xdr:cNvPr id="35" name="Imagen 34">
          <a:extLst>
            <a:ext uri="{FF2B5EF4-FFF2-40B4-BE49-F238E27FC236}">
              <a16:creationId xmlns:a16="http://schemas.microsoft.com/office/drawing/2014/main" id="{2E15AEE8-D90D-446F-B7D7-1570708E0F7A}"/>
            </a:ext>
          </a:extLst>
        </xdr:cNvPr>
        <xdr:cNvPicPr>
          <a:picLocks noChangeAspect="1"/>
        </xdr:cNvPicPr>
      </xdr:nvPicPr>
      <xdr:blipFill>
        <a:blip xmlns:r="http://schemas.openxmlformats.org/officeDocument/2006/relationships" r:embed="rId33"/>
        <a:stretch>
          <a:fillRect/>
        </a:stretch>
      </xdr:blipFill>
      <xdr:spPr>
        <a:xfrm>
          <a:off x="433917" y="39873343"/>
          <a:ext cx="3475548" cy="2451983"/>
        </a:xfrm>
        <a:prstGeom prst="rect">
          <a:avLst/>
        </a:prstGeom>
      </xdr:spPr>
    </xdr:pic>
    <xdr:clientData/>
  </xdr:twoCellAnchor>
  <xdr:twoCellAnchor editAs="oneCell">
    <xdr:from>
      <xdr:col>6</xdr:col>
      <xdr:colOff>486833</xdr:colOff>
      <xdr:row>341</xdr:row>
      <xdr:rowOff>52916</xdr:rowOff>
    </xdr:from>
    <xdr:to>
      <xdr:col>10</xdr:col>
      <xdr:colOff>215164</xdr:colOff>
      <xdr:row>354</xdr:row>
      <xdr:rowOff>127459</xdr:rowOff>
    </xdr:to>
    <xdr:pic>
      <xdr:nvPicPr>
        <xdr:cNvPr id="36" name="Imagen 35">
          <a:extLst>
            <a:ext uri="{FF2B5EF4-FFF2-40B4-BE49-F238E27FC236}">
              <a16:creationId xmlns:a16="http://schemas.microsoft.com/office/drawing/2014/main" id="{07FF5EE7-B632-48C2-9281-E39850120B4A}"/>
            </a:ext>
          </a:extLst>
        </xdr:cNvPr>
        <xdr:cNvPicPr>
          <a:picLocks noChangeAspect="1"/>
        </xdr:cNvPicPr>
      </xdr:nvPicPr>
      <xdr:blipFill>
        <a:blip xmlns:r="http://schemas.openxmlformats.org/officeDocument/2006/relationships" r:embed="rId34"/>
        <a:stretch>
          <a:fillRect/>
        </a:stretch>
      </xdr:blipFill>
      <xdr:spPr>
        <a:xfrm>
          <a:off x="5089313" y="39852176"/>
          <a:ext cx="3477371" cy="2451983"/>
        </a:xfrm>
        <a:prstGeom prst="rect">
          <a:avLst/>
        </a:prstGeom>
      </xdr:spPr>
    </xdr:pic>
    <xdr:clientData/>
  </xdr:twoCellAnchor>
  <xdr:twoCellAnchor editAs="oneCell">
    <xdr:from>
      <xdr:col>0</xdr:col>
      <xdr:colOff>391583</xdr:colOff>
      <xdr:row>357</xdr:row>
      <xdr:rowOff>42333</xdr:rowOff>
    </xdr:from>
    <xdr:to>
      <xdr:col>4</xdr:col>
      <xdr:colOff>699034</xdr:colOff>
      <xdr:row>370</xdr:row>
      <xdr:rowOff>124496</xdr:rowOff>
    </xdr:to>
    <xdr:pic>
      <xdr:nvPicPr>
        <xdr:cNvPr id="37" name="Imagen 36">
          <a:extLst>
            <a:ext uri="{FF2B5EF4-FFF2-40B4-BE49-F238E27FC236}">
              <a16:creationId xmlns:a16="http://schemas.microsoft.com/office/drawing/2014/main" id="{D02FD557-2FED-46F4-A02E-800A62BED88A}"/>
            </a:ext>
          </a:extLst>
        </xdr:cNvPr>
        <xdr:cNvPicPr>
          <a:picLocks noChangeAspect="1"/>
        </xdr:cNvPicPr>
      </xdr:nvPicPr>
      <xdr:blipFill>
        <a:blip xmlns:r="http://schemas.openxmlformats.org/officeDocument/2006/relationships" r:embed="rId35"/>
        <a:stretch>
          <a:fillRect/>
        </a:stretch>
      </xdr:blipFill>
      <xdr:spPr>
        <a:xfrm>
          <a:off x="391583" y="42782913"/>
          <a:ext cx="3477371" cy="2459603"/>
        </a:xfrm>
        <a:prstGeom prst="rect">
          <a:avLst/>
        </a:prstGeom>
      </xdr:spPr>
    </xdr:pic>
    <xdr:clientData/>
  </xdr:twoCellAnchor>
  <xdr:twoCellAnchor editAs="oneCell">
    <xdr:from>
      <xdr:col>6</xdr:col>
      <xdr:colOff>444500</xdr:colOff>
      <xdr:row>357</xdr:row>
      <xdr:rowOff>63500</xdr:rowOff>
    </xdr:from>
    <xdr:to>
      <xdr:col>10</xdr:col>
      <xdr:colOff>172831</xdr:colOff>
      <xdr:row>370</xdr:row>
      <xdr:rowOff>101600</xdr:rowOff>
    </xdr:to>
    <xdr:pic>
      <xdr:nvPicPr>
        <xdr:cNvPr id="38" name="Imagen 37">
          <a:extLst>
            <a:ext uri="{FF2B5EF4-FFF2-40B4-BE49-F238E27FC236}">
              <a16:creationId xmlns:a16="http://schemas.microsoft.com/office/drawing/2014/main" id="{C63E0A04-4C14-4680-BC40-2AA1516F907C}"/>
            </a:ext>
          </a:extLst>
        </xdr:cNvPr>
        <xdr:cNvPicPr>
          <a:picLocks noChangeAspect="1"/>
        </xdr:cNvPicPr>
      </xdr:nvPicPr>
      <xdr:blipFill>
        <a:blip xmlns:r="http://schemas.openxmlformats.org/officeDocument/2006/relationships" r:embed="rId36"/>
        <a:stretch>
          <a:fillRect/>
        </a:stretch>
      </xdr:blipFill>
      <xdr:spPr>
        <a:xfrm>
          <a:off x="5046980" y="42804080"/>
          <a:ext cx="3477371" cy="2415540"/>
        </a:xfrm>
        <a:prstGeom prst="rect">
          <a:avLst/>
        </a:prstGeom>
      </xdr:spPr>
    </xdr:pic>
    <xdr:clientData/>
  </xdr:twoCellAnchor>
  <xdr:twoCellAnchor editAs="oneCell">
    <xdr:from>
      <xdr:col>6</xdr:col>
      <xdr:colOff>423333</xdr:colOff>
      <xdr:row>373</xdr:row>
      <xdr:rowOff>42334</xdr:rowOff>
    </xdr:from>
    <xdr:to>
      <xdr:col>10</xdr:col>
      <xdr:colOff>156633</xdr:colOff>
      <xdr:row>386</xdr:row>
      <xdr:rowOff>80434</xdr:rowOff>
    </xdr:to>
    <xdr:pic>
      <xdr:nvPicPr>
        <xdr:cNvPr id="39" name="Imagen 38">
          <a:extLst>
            <a:ext uri="{FF2B5EF4-FFF2-40B4-BE49-F238E27FC236}">
              <a16:creationId xmlns:a16="http://schemas.microsoft.com/office/drawing/2014/main" id="{E66FE24D-5429-4892-9BBD-8E810B7064FD}"/>
            </a:ext>
          </a:extLst>
        </xdr:cNvPr>
        <xdr:cNvPicPr>
          <a:picLocks noChangeAspect="1"/>
        </xdr:cNvPicPr>
      </xdr:nvPicPr>
      <xdr:blipFill>
        <a:blip xmlns:r="http://schemas.openxmlformats.org/officeDocument/2006/relationships" r:embed="rId37"/>
        <a:stretch>
          <a:fillRect/>
        </a:stretch>
      </xdr:blipFill>
      <xdr:spPr>
        <a:xfrm>
          <a:off x="5025813" y="45724234"/>
          <a:ext cx="3482340" cy="2415540"/>
        </a:xfrm>
        <a:prstGeom prst="rect">
          <a:avLst/>
        </a:prstGeom>
      </xdr:spPr>
    </xdr:pic>
    <xdr:clientData/>
  </xdr:twoCellAnchor>
  <xdr:twoCellAnchor editAs="oneCell">
    <xdr:from>
      <xdr:col>0</xdr:col>
      <xdr:colOff>306917</xdr:colOff>
      <xdr:row>389</xdr:row>
      <xdr:rowOff>63500</xdr:rowOff>
    </xdr:from>
    <xdr:to>
      <xdr:col>4</xdr:col>
      <xdr:colOff>611717</xdr:colOff>
      <xdr:row>402</xdr:row>
      <xdr:rowOff>101600</xdr:rowOff>
    </xdr:to>
    <xdr:pic>
      <xdr:nvPicPr>
        <xdr:cNvPr id="40" name="Imagen 39">
          <a:extLst>
            <a:ext uri="{FF2B5EF4-FFF2-40B4-BE49-F238E27FC236}">
              <a16:creationId xmlns:a16="http://schemas.microsoft.com/office/drawing/2014/main" id="{EBE228CE-B44D-4A03-92AF-3A49DD25BB76}"/>
            </a:ext>
          </a:extLst>
        </xdr:cNvPr>
        <xdr:cNvPicPr>
          <a:picLocks noChangeAspect="1"/>
        </xdr:cNvPicPr>
      </xdr:nvPicPr>
      <xdr:blipFill>
        <a:blip xmlns:r="http://schemas.openxmlformats.org/officeDocument/2006/relationships" r:embed="rId38"/>
        <a:stretch>
          <a:fillRect/>
        </a:stretch>
      </xdr:blipFill>
      <xdr:spPr>
        <a:xfrm>
          <a:off x="306917" y="48686720"/>
          <a:ext cx="3474720" cy="2415540"/>
        </a:xfrm>
        <a:prstGeom prst="rect">
          <a:avLst/>
        </a:prstGeom>
      </xdr:spPr>
    </xdr:pic>
    <xdr:clientData/>
  </xdr:twoCellAnchor>
  <xdr:twoCellAnchor editAs="oneCell">
    <xdr:from>
      <xdr:col>6</xdr:col>
      <xdr:colOff>391584</xdr:colOff>
      <xdr:row>389</xdr:row>
      <xdr:rowOff>52917</xdr:rowOff>
    </xdr:from>
    <xdr:to>
      <xdr:col>10</xdr:col>
      <xdr:colOff>124884</xdr:colOff>
      <xdr:row>402</xdr:row>
      <xdr:rowOff>91017</xdr:rowOff>
    </xdr:to>
    <xdr:pic>
      <xdr:nvPicPr>
        <xdr:cNvPr id="41" name="Imagen 40">
          <a:extLst>
            <a:ext uri="{FF2B5EF4-FFF2-40B4-BE49-F238E27FC236}">
              <a16:creationId xmlns:a16="http://schemas.microsoft.com/office/drawing/2014/main" id="{53AB2D22-F310-4448-B89E-26F8510FD529}"/>
            </a:ext>
          </a:extLst>
        </xdr:cNvPr>
        <xdr:cNvPicPr>
          <a:picLocks noChangeAspect="1"/>
        </xdr:cNvPicPr>
      </xdr:nvPicPr>
      <xdr:blipFill>
        <a:blip xmlns:r="http://schemas.openxmlformats.org/officeDocument/2006/relationships" r:embed="rId39"/>
        <a:stretch>
          <a:fillRect/>
        </a:stretch>
      </xdr:blipFill>
      <xdr:spPr>
        <a:xfrm>
          <a:off x="4994064" y="48676137"/>
          <a:ext cx="3482340" cy="241554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9</xdr:col>
      <xdr:colOff>488016</xdr:colOff>
      <xdr:row>0</xdr:row>
      <xdr:rowOff>71668</xdr:rowOff>
    </xdr:from>
    <xdr:ext cx="843803" cy="299808"/>
    <xdr:pic>
      <xdr:nvPicPr>
        <xdr:cNvPr id="2" name="2 Imagen">
          <a:extLst>
            <a:ext uri="{FF2B5EF4-FFF2-40B4-BE49-F238E27FC236}">
              <a16:creationId xmlns:a16="http://schemas.microsoft.com/office/drawing/2014/main" id="{CBA683AF-56FC-456E-BAB8-7550DD77605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6515436" y="71668"/>
          <a:ext cx="843803" cy="299808"/>
        </a:xfrm>
        <a:prstGeom prst="rect">
          <a:avLst/>
        </a:prstGeom>
      </xdr:spPr>
    </xdr:pic>
    <xdr:clientData/>
  </xdr:oneCellAnchor>
  <xdr:oneCellAnchor>
    <xdr:from>
      <xdr:col>2</xdr:col>
      <xdr:colOff>171449</xdr:colOff>
      <xdr:row>0</xdr:row>
      <xdr:rowOff>114301</xdr:rowOff>
    </xdr:from>
    <xdr:ext cx="714375" cy="247649"/>
    <xdr:pic>
      <xdr:nvPicPr>
        <xdr:cNvPr id="3" name="4 Imagen">
          <a:extLst>
            <a:ext uri="{FF2B5EF4-FFF2-40B4-BE49-F238E27FC236}">
              <a16:creationId xmlns:a16="http://schemas.microsoft.com/office/drawing/2014/main" id="{7B8B8100-15AA-4786-B680-39E9AEF58882}"/>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42949" y="114301"/>
          <a:ext cx="714375" cy="247649"/>
        </a:xfrm>
        <a:prstGeom prst="rect">
          <a:avLst/>
        </a:prstGeom>
      </xdr:spPr>
    </xdr:pic>
    <xdr:clientData/>
  </xdr:oneCellAnchor>
  <xdr:twoCellAnchor editAs="oneCell">
    <xdr:from>
      <xdr:col>7</xdr:col>
      <xdr:colOff>60325</xdr:colOff>
      <xdr:row>5</xdr:row>
      <xdr:rowOff>66674</xdr:rowOff>
    </xdr:from>
    <xdr:to>
      <xdr:col>11</xdr:col>
      <xdr:colOff>273050</xdr:colOff>
      <xdr:row>18</xdr:row>
      <xdr:rowOff>104774</xdr:rowOff>
    </xdr:to>
    <xdr:pic>
      <xdr:nvPicPr>
        <xdr:cNvPr id="4" name="Imagen 3">
          <a:extLst>
            <a:ext uri="{FF2B5EF4-FFF2-40B4-BE49-F238E27FC236}">
              <a16:creationId xmlns:a16="http://schemas.microsoft.com/office/drawing/2014/main" id="{816D3C13-6BB2-4995-805D-E934220CD0F1}"/>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4015105" y="1491614"/>
          <a:ext cx="3451225" cy="2430780"/>
        </a:xfrm>
        <a:prstGeom prst="rect">
          <a:avLst/>
        </a:prstGeom>
      </xdr:spPr>
    </xdr:pic>
    <xdr:clientData/>
  </xdr:twoCellAnchor>
  <xdr:twoCellAnchor editAs="oneCell">
    <xdr:from>
      <xdr:col>7</xdr:col>
      <xdr:colOff>104774</xdr:colOff>
      <xdr:row>21</xdr:row>
      <xdr:rowOff>120253</xdr:rowOff>
    </xdr:from>
    <xdr:to>
      <xdr:col>11</xdr:col>
      <xdr:colOff>304795</xdr:colOff>
      <xdr:row>34</xdr:row>
      <xdr:rowOff>148825</xdr:rowOff>
    </xdr:to>
    <xdr:pic>
      <xdr:nvPicPr>
        <xdr:cNvPr id="5" name="Imagen 4">
          <a:extLst>
            <a:ext uri="{FF2B5EF4-FFF2-40B4-BE49-F238E27FC236}">
              <a16:creationId xmlns:a16="http://schemas.microsoft.com/office/drawing/2014/main" id="{3E74DB6F-AD45-4977-8B3A-CB20CDED1BB4}"/>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4059554" y="4539853"/>
          <a:ext cx="3438521" cy="2421252"/>
        </a:xfrm>
        <a:prstGeom prst="rect">
          <a:avLst/>
        </a:prstGeom>
      </xdr:spPr>
    </xdr:pic>
    <xdr:clientData/>
  </xdr:twoCellAnchor>
  <xdr:twoCellAnchor editAs="oneCell">
    <xdr:from>
      <xdr:col>1</xdr:col>
      <xdr:colOff>38100</xdr:colOff>
      <xdr:row>21</xdr:row>
      <xdr:rowOff>133349</xdr:rowOff>
    </xdr:from>
    <xdr:to>
      <xdr:col>6</xdr:col>
      <xdr:colOff>441325</xdr:colOff>
      <xdr:row>34</xdr:row>
      <xdr:rowOff>171449</xdr:rowOff>
    </xdr:to>
    <xdr:pic>
      <xdr:nvPicPr>
        <xdr:cNvPr id="6" name="Imagen 5">
          <a:extLst>
            <a:ext uri="{FF2B5EF4-FFF2-40B4-BE49-F238E27FC236}">
              <a16:creationId xmlns:a16="http://schemas.microsoft.com/office/drawing/2014/main" id="{32EF2DAD-8AE2-403B-A2FE-E642010BD0D6}"/>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289560" y="4552949"/>
          <a:ext cx="3451225" cy="2430780"/>
        </a:xfrm>
        <a:prstGeom prst="rect">
          <a:avLst/>
        </a:prstGeom>
      </xdr:spPr>
    </xdr:pic>
    <xdr:clientData/>
  </xdr:twoCellAnchor>
  <xdr:twoCellAnchor editAs="oneCell">
    <xdr:from>
      <xdr:col>1</xdr:col>
      <xdr:colOff>95250</xdr:colOff>
      <xdr:row>5</xdr:row>
      <xdr:rowOff>110727</xdr:rowOff>
    </xdr:from>
    <xdr:to>
      <xdr:col>6</xdr:col>
      <xdr:colOff>447671</xdr:colOff>
      <xdr:row>18</xdr:row>
      <xdr:rowOff>110724</xdr:rowOff>
    </xdr:to>
    <xdr:pic>
      <xdr:nvPicPr>
        <xdr:cNvPr id="7" name="Imagen 6">
          <a:extLst>
            <a:ext uri="{FF2B5EF4-FFF2-40B4-BE49-F238E27FC236}">
              <a16:creationId xmlns:a16="http://schemas.microsoft.com/office/drawing/2014/main" id="{A87428DF-4E33-4A33-B616-6CE779976822}"/>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xdr:blipFill>
      <xdr:spPr>
        <a:xfrm>
          <a:off x="346710" y="1535667"/>
          <a:ext cx="3400421" cy="2392677"/>
        </a:xfrm>
        <a:prstGeom prst="rect">
          <a:avLst/>
        </a:prstGeom>
      </xdr:spPr>
    </xdr:pic>
    <xdr:clientData/>
  </xdr:twoCellAnchor>
  <xdr:twoCellAnchor editAs="oneCell">
    <xdr:from>
      <xdr:col>1</xdr:col>
      <xdr:colOff>90170</xdr:colOff>
      <xdr:row>37</xdr:row>
      <xdr:rowOff>75962</xdr:rowOff>
    </xdr:from>
    <xdr:to>
      <xdr:col>6</xdr:col>
      <xdr:colOff>493395</xdr:colOff>
      <xdr:row>50</xdr:row>
      <xdr:rowOff>123587</xdr:rowOff>
    </xdr:to>
    <xdr:pic>
      <xdr:nvPicPr>
        <xdr:cNvPr id="8" name="Imagen 7">
          <a:extLst>
            <a:ext uri="{FF2B5EF4-FFF2-40B4-BE49-F238E27FC236}">
              <a16:creationId xmlns:a16="http://schemas.microsoft.com/office/drawing/2014/main" id="{DFE84881-5E07-4E1D-8140-DA355F2FF3B9}"/>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xdr:blipFill>
      <xdr:spPr>
        <a:xfrm>
          <a:off x="341630" y="7490222"/>
          <a:ext cx="3451225" cy="2425065"/>
        </a:xfrm>
        <a:prstGeom prst="rect">
          <a:avLst/>
        </a:prstGeom>
      </xdr:spPr>
    </xdr:pic>
    <xdr:clientData/>
  </xdr:twoCellAnchor>
  <xdr:twoCellAnchor editAs="oneCell">
    <xdr:from>
      <xdr:col>7</xdr:col>
      <xdr:colOff>45720</xdr:colOff>
      <xdr:row>37</xdr:row>
      <xdr:rowOff>100965</xdr:rowOff>
    </xdr:from>
    <xdr:to>
      <xdr:col>11</xdr:col>
      <xdr:colOff>255269</xdr:colOff>
      <xdr:row>50</xdr:row>
      <xdr:rowOff>146208</xdr:rowOff>
    </xdr:to>
    <xdr:pic>
      <xdr:nvPicPr>
        <xdr:cNvPr id="9" name="Imagen 8">
          <a:extLst>
            <a:ext uri="{FF2B5EF4-FFF2-40B4-BE49-F238E27FC236}">
              <a16:creationId xmlns:a16="http://schemas.microsoft.com/office/drawing/2014/main" id="{C5F4E80F-0D4A-4374-AEDB-10D33723D12E}"/>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4000500" y="7515225"/>
          <a:ext cx="3448049" cy="2422683"/>
        </a:xfrm>
        <a:prstGeom prst="rect">
          <a:avLst/>
        </a:prstGeom>
      </xdr:spPr>
    </xdr:pic>
    <xdr:clientData/>
  </xdr:twoCellAnchor>
  <xdr:twoCellAnchor editAs="oneCell">
    <xdr:from>
      <xdr:col>1</xdr:col>
      <xdr:colOff>104140</xdr:colOff>
      <xdr:row>53</xdr:row>
      <xdr:rowOff>109537</xdr:rowOff>
    </xdr:from>
    <xdr:to>
      <xdr:col>6</xdr:col>
      <xdr:colOff>507365</xdr:colOff>
      <xdr:row>66</xdr:row>
      <xdr:rowOff>157162</xdr:rowOff>
    </xdr:to>
    <xdr:pic>
      <xdr:nvPicPr>
        <xdr:cNvPr id="10" name="Imagen 9">
          <a:extLst>
            <a:ext uri="{FF2B5EF4-FFF2-40B4-BE49-F238E27FC236}">
              <a16:creationId xmlns:a16="http://schemas.microsoft.com/office/drawing/2014/main" id="{0C0B01D3-B73A-42B2-8F78-5983B7B2E221}"/>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355600" y="10472737"/>
          <a:ext cx="3451225" cy="2425065"/>
        </a:xfrm>
        <a:prstGeom prst="rect">
          <a:avLst/>
        </a:prstGeom>
      </xdr:spPr>
    </xdr:pic>
    <xdr:clientData/>
  </xdr:twoCellAnchor>
  <xdr:twoCellAnchor editAs="oneCell">
    <xdr:from>
      <xdr:col>7</xdr:col>
      <xdr:colOff>92075</xdr:colOff>
      <xdr:row>85</xdr:row>
      <xdr:rowOff>112396</xdr:rowOff>
    </xdr:from>
    <xdr:to>
      <xdr:col>11</xdr:col>
      <xdr:colOff>304800</xdr:colOff>
      <xdr:row>98</xdr:row>
      <xdr:rowOff>160021</xdr:rowOff>
    </xdr:to>
    <xdr:pic>
      <xdr:nvPicPr>
        <xdr:cNvPr id="11" name="Imagen 10">
          <a:extLst>
            <a:ext uri="{FF2B5EF4-FFF2-40B4-BE49-F238E27FC236}">
              <a16:creationId xmlns:a16="http://schemas.microsoft.com/office/drawing/2014/main" id="{0DD603FB-EB05-4224-A69D-1150123F13B7}"/>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4046855" y="16358236"/>
          <a:ext cx="3451225" cy="2425065"/>
        </a:xfrm>
        <a:prstGeom prst="rect">
          <a:avLst/>
        </a:prstGeom>
      </xdr:spPr>
    </xdr:pic>
    <xdr:clientData/>
  </xdr:twoCellAnchor>
  <xdr:twoCellAnchor editAs="oneCell">
    <xdr:from>
      <xdr:col>7</xdr:col>
      <xdr:colOff>114299</xdr:colOff>
      <xdr:row>69</xdr:row>
      <xdr:rowOff>150258</xdr:rowOff>
    </xdr:from>
    <xdr:to>
      <xdr:col>11</xdr:col>
      <xdr:colOff>287652</xdr:colOff>
      <xdr:row>82</xdr:row>
      <xdr:rowOff>168354</xdr:rowOff>
    </xdr:to>
    <xdr:pic>
      <xdr:nvPicPr>
        <xdr:cNvPr id="12" name="Imagen 11">
          <a:extLst>
            <a:ext uri="{FF2B5EF4-FFF2-40B4-BE49-F238E27FC236}">
              <a16:creationId xmlns:a16="http://schemas.microsoft.com/office/drawing/2014/main" id="{CE8A2EC3-2175-438C-8001-930FAF36EA68}"/>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xdr:blipFill>
      <xdr:spPr>
        <a:xfrm>
          <a:off x="4069079" y="13454778"/>
          <a:ext cx="3411853" cy="2395536"/>
        </a:xfrm>
        <a:prstGeom prst="rect">
          <a:avLst/>
        </a:prstGeom>
      </xdr:spPr>
    </xdr:pic>
    <xdr:clientData/>
  </xdr:twoCellAnchor>
  <xdr:twoCellAnchor editAs="oneCell">
    <xdr:from>
      <xdr:col>1</xdr:col>
      <xdr:colOff>87630</xdr:colOff>
      <xdr:row>69</xdr:row>
      <xdr:rowOff>107632</xdr:rowOff>
    </xdr:from>
    <xdr:to>
      <xdr:col>6</xdr:col>
      <xdr:colOff>490855</xdr:colOff>
      <xdr:row>82</xdr:row>
      <xdr:rowOff>155257</xdr:rowOff>
    </xdr:to>
    <xdr:pic>
      <xdr:nvPicPr>
        <xdr:cNvPr id="13" name="Imagen 12">
          <a:extLst>
            <a:ext uri="{FF2B5EF4-FFF2-40B4-BE49-F238E27FC236}">
              <a16:creationId xmlns:a16="http://schemas.microsoft.com/office/drawing/2014/main" id="{61FDD5CB-26B7-4EF3-B0C0-F5952061E3A1}"/>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xdr:blipFill>
      <xdr:spPr>
        <a:xfrm>
          <a:off x="339090" y="13412152"/>
          <a:ext cx="3451225" cy="2425065"/>
        </a:xfrm>
        <a:prstGeom prst="rect">
          <a:avLst/>
        </a:prstGeom>
      </xdr:spPr>
    </xdr:pic>
    <xdr:clientData/>
  </xdr:twoCellAnchor>
  <xdr:twoCellAnchor editAs="oneCell">
    <xdr:from>
      <xdr:col>7</xdr:col>
      <xdr:colOff>43815</xdr:colOff>
      <xdr:row>53</xdr:row>
      <xdr:rowOff>182166</xdr:rowOff>
    </xdr:from>
    <xdr:to>
      <xdr:col>11</xdr:col>
      <xdr:colOff>205736</xdr:colOff>
      <xdr:row>67</xdr:row>
      <xdr:rowOff>1188</xdr:rowOff>
    </xdr:to>
    <xdr:pic>
      <xdr:nvPicPr>
        <xdr:cNvPr id="14" name="Imagen 13">
          <a:extLst>
            <a:ext uri="{FF2B5EF4-FFF2-40B4-BE49-F238E27FC236}">
              <a16:creationId xmlns:a16="http://schemas.microsoft.com/office/drawing/2014/main" id="{DFABEF40-67F9-4673-BC60-FB97185033B3}"/>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xdr:blipFill>
      <xdr:spPr>
        <a:xfrm>
          <a:off x="3998595" y="10545366"/>
          <a:ext cx="3400421" cy="2386962"/>
        </a:xfrm>
        <a:prstGeom prst="rect">
          <a:avLst/>
        </a:prstGeom>
      </xdr:spPr>
    </xdr:pic>
    <xdr:clientData/>
  </xdr:twoCellAnchor>
  <xdr:twoCellAnchor editAs="oneCell">
    <xdr:from>
      <xdr:col>1</xdr:col>
      <xdr:colOff>78105</xdr:colOff>
      <xdr:row>85</xdr:row>
      <xdr:rowOff>80249</xdr:rowOff>
    </xdr:from>
    <xdr:to>
      <xdr:col>6</xdr:col>
      <xdr:colOff>478154</xdr:colOff>
      <xdr:row>98</xdr:row>
      <xdr:rowOff>125492</xdr:rowOff>
    </xdr:to>
    <xdr:pic>
      <xdr:nvPicPr>
        <xdr:cNvPr id="15" name="Imagen 14">
          <a:extLst>
            <a:ext uri="{FF2B5EF4-FFF2-40B4-BE49-F238E27FC236}">
              <a16:creationId xmlns:a16="http://schemas.microsoft.com/office/drawing/2014/main" id="{9E6D9DD4-2644-4D5C-88E5-8B891713ADDB}"/>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xdr:blipFill>
      <xdr:spPr>
        <a:xfrm>
          <a:off x="329565" y="16326089"/>
          <a:ext cx="3448049" cy="242268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9028CF25-BB1B-4096-97A7-AC3965A20379}"/>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3681DEA6-BD34-49AE-817F-57DF20213D0D}"/>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2</xdr:col>
      <xdr:colOff>79056</xdr:colOff>
      <xdr:row>328</xdr:row>
      <xdr:rowOff>94906</xdr:rowOff>
    </xdr:from>
    <xdr:to>
      <xdr:col>6</xdr:col>
      <xdr:colOff>748322</xdr:colOff>
      <xdr:row>341</xdr:row>
      <xdr:rowOff>94622</xdr:rowOff>
    </xdr:to>
    <xdr:pic>
      <xdr:nvPicPr>
        <xdr:cNvPr id="4" name="Imagen 3">
          <a:extLst>
            <a:ext uri="{FF2B5EF4-FFF2-40B4-BE49-F238E27FC236}">
              <a16:creationId xmlns:a16="http://schemas.microsoft.com/office/drawing/2014/main" id="{56106726-B64B-46C6-B656-3F6D1F14439D}"/>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642936" y="66884206"/>
          <a:ext cx="3389606" cy="2377156"/>
        </a:xfrm>
        <a:prstGeom prst="rect">
          <a:avLst/>
        </a:prstGeom>
      </xdr:spPr>
    </xdr:pic>
    <xdr:clientData/>
  </xdr:twoCellAnchor>
  <xdr:twoCellAnchor editAs="oneCell">
    <xdr:from>
      <xdr:col>8</xdr:col>
      <xdr:colOff>40956</xdr:colOff>
      <xdr:row>328</xdr:row>
      <xdr:rowOff>107675</xdr:rowOff>
    </xdr:from>
    <xdr:to>
      <xdr:col>11</xdr:col>
      <xdr:colOff>176822</xdr:colOff>
      <xdr:row>341</xdr:row>
      <xdr:rowOff>110427</xdr:rowOff>
    </xdr:to>
    <xdr:pic>
      <xdr:nvPicPr>
        <xdr:cNvPr id="5" name="Imagen 4">
          <a:extLst>
            <a:ext uri="{FF2B5EF4-FFF2-40B4-BE49-F238E27FC236}">
              <a16:creationId xmlns:a16="http://schemas.microsoft.com/office/drawing/2014/main" id="{3A8322EA-7E18-4ACF-B73B-7E6F90322F62}"/>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5032056" y="66896975"/>
          <a:ext cx="3397226" cy="2380192"/>
        </a:xfrm>
        <a:prstGeom prst="rect">
          <a:avLst/>
        </a:prstGeom>
      </xdr:spPr>
    </xdr:pic>
    <xdr:clientData/>
  </xdr:twoCellAnchor>
  <xdr:twoCellAnchor editAs="oneCell">
    <xdr:from>
      <xdr:col>7</xdr:col>
      <xdr:colOff>545781</xdr:colOff>
      <xdr:row>345</xdr:row>
      <xdr:rowOff>82345</xdr:rowOff>
    </xdr:from>
    <xdr:to>
      <xdr:col>11</xdr:col>
      <xdr:colOff>110147</xdr:colOff>
      <xdr:row>358</xdr:row>
      <xdr:rowOff>88131</xdr:rowOff>
    </xdr:to>
    <xdr:pic>
      <xdr:nvPicPr>
        <xdr:cNvPr id="6" name="Imagen 5">
          <a:extLst>
            <a:ext uri="{FF2B5EF4-FFF2-40B4-BE49-F238E27FC236}">
              <a16:creationId xmlns:a16="http://schemas.microsoft.com/office/drawing/2014/main" id="{4D7B8E7D-7629-4EF4-8852-C23720E79287}"/>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4950141" y="70628305"/>
          <a:ext cx="3412466" cy="2383226"/>
        </a:xfrm>
        <a:prstGeom prst="rect">
          <a:avLst/>
        </a:prstGeom>
      </xdr:spPr>
    </xdr:pic>
    <xdr:clientData/>
  </xdr:twoCellAnchor>
  <xdr:twoCellAnchor editAs="oneCell">
    <xdr:from>
      <xdr:col>1</xdr:col>
      <xdr:colOff>161925</xdr:colOff>
      <xdr:row>411</xdr:row>
      <xdr:rowOff>123544</xdr:rowOff>
    </xdr:from>
    <xdr:to>
      <xdr:col>6</xdr:col>
      <xdr:colOff>954485</xdr:colOff>
      <xdr:row>422</xdr:row>
      <xdr:rowOff>125216</xdr:rowOff>
    </xdr:to>
    <xdr:pic>
      <xdr:nvPicPr>
        <xdr:cNvPr id="7" name="Imagen 6">
          <a:extLst>
            <a:ext uri="{FF2B5EF4-FFF2-40B4-BE49-F238E27FC236}">
              <a16:creationId xmlns:a16="http://schemas.microsoft.com/office/drawing/2014/main" id="{29DC6AAD-440E-461C-ABA0-606C2278053C}"/>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05765" y="83852104"/>
          <a:ext cx="3832940" cy="2013352"/>
        </a:xfrm>
        <a:prstGeom prst="rect">
          <a:avLst/>
        </a:prstGeom>
      </xdr:spPr>
    </xdr:pic>
    <xdr:clientData/>
  </xdr:twoCellAnchor>
  <xdr:twoCellAnchor editAs="oneCell">
    <xdr:from>
      <xdr:col>2</xdr:col>
      <xdr:colOff>48089</xdr:colOff>
      <xdr:row>377</xdr:row>
      <xdr:rowOff>15012</xdr:rowOff>
    </xdr:from>
    <xdr:to>
      <xdr:col>6</xdr:col>
      <xdr:colOff>820329</xdr:colOff>
      <xdr:row>390</xdr:row>
      <xdr:rowOff>90992</xdr:rowOff>
    </xdr:to>
    <xdr:pic>
      <xdr:nvPicPr>
        <xdr:cNvPr id="8" name="Imagen 7">
          <a:extLst>
            <a:ext uri="{FF2B5EF4-FFF2-40B4-BE49-F238E27FC236}">
              <a16:creationId xmlns:a16="http://schemas.microsoft.com/office/drawing/2014/main" id="{1831640E-42D9-44A1-AC8D-D857C5233866}"/>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611969" y="76443612"/>
          <a:ext cx="3492580" cy="2453420"/>
        </a:xfrm>
        <a:prstGeom prst="rect">
          <a:avLst/>
        </a:prstGeom>
      </xdr:spPr>
    </xdr:pic>
    <xdr:clientData/>
  </xdr:twoCellAnchor>
  <xdr:twoCellAnchor editAs="oneCell">
    <xdr:from>
      <xdr:col>7</xdr:col>
      <xdr:colOff>148841</xdr:colOff>
      <xdr:row>394</xdr:row>
      <xdr:rowOff>118000</xdr:rowOff>
    </xdr:from>
    <xdr:to>
      <xdr:col>11</xdr:col>
      <xdr:colOff>529621</xdr:colOff>
      <xdr:row>406</xdr:row>
      <xdr:rowOff>149928</xdr:rowOff>
    </xdr:to>
    <xdr:pic>
      <xdr:nvPicPr>
        <xdr:cNvPr id="9" name="Imagen 8">
          <a:extLst>
            <a:ext uri="{FF2B5EF4-FFF2-40B4-BE49-F238E27FC236}">
              <a16:creationId xmlns:a16="http://schemas.microsoft.com/office/drawing/2014/main" id="{B47331E4-EC36-4AE0-A684-06393A0D3108}"/>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4553201" y="79670800"/>
          <a:ext cx="4228880" cy="2226488"/>
        </a:xfrm>
        <a:prstGeom prst="rect">
          <a:avLst/>
        </a:prstGeom>
      </xdr:spPr>
    </xdr:pic>
    <xdr:clientData/>
  </xdr:twoCellAnchor>
  <xdr:twoCellAnchor editAs="oneCell">
    <xdr:from>
      <xdr:col>1</xdr:col>
      <xdr:colOff>139897</xdr:colOff>
      <xdr:row>394</xdr:row>
      <xdr:rowOff>95913</xdr:rowOff>
    </xdr:from>
    <xdr:to>
      <xdr:col>6</xdr:col>
      <xdr:colOff>938615</xdr:colOff>
      <xdr:row>405</xdr:row>
      <xdr:rowOff>105339</xdr:rowOff>
    </xdr:to>
    <xdr:pic>
      <xdr:nvPicPr>
        <xdr:cNvPr id="10" name="Imagen 9">
          <a:extLst>
            <a:ext uri="{FF2B5EF4-FFF2-40B4-BE49-F238E27FC236}">
              <a16:creationId xmlns:a16="http://schemas.microsoft.com/office/drawing/2014/main" id="{20AF4C47-CA3B-48FF-8D6E-8EE14D98D9D1}"/>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383737" y="79648713"/>
          <a:ext cx="3839098" cy="2021106"/>
        </a:xfrm>
        <a:prstGeom prst="rect">
          <a:avLst/>
        </a:prstGeom>
      </xdr:spPr>
    </xdr:pic>
    <xdr:clientData/>
  </xdr:twoCellAnchor>
  <xdr:twoCellAnchor editAs="oneCell">
    <xdr:from>
      <xdr:col>7</xdr:col>
      <xdr:colOff>127282</xdr:colOff>
      <xdr:row>410</xdr:row>
      <xdr:rowOff>171642</xdr:rowOff>
    </xdr:from>
    <xdr:to>
      <xdr:col>11</xdr:col>
      <xdr:colOff>513081</xdr:colOff>
      <xdr:row>423</xdr:row>
      <xdr:rowOff>10561</xdr:rowOff>
    </xdr:to>
    <xdr:pic>
      <xdr:nvPicPr>
        <xdr:cNvPr id="11" name="Imagen 10">
          <a:extLst>
            <a:ext uri="{FF2B5EF4-FFF2-40B4-BE49-F238E27FC236}">
              <a16:creationId xmlns:a16="http://schemas.microsoft.com/office/drawing/2014/main" id="{8A78F056-0B3E-4346-B00E-0D387AE4BDBA}"/>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4531642" y="83717322"/>
          <a:ext cx="4233899" cy="2216359"/>
        </a:xfrm>
        <a:prstGeom prst="rect">
          <a:avLst/>
        </a:prstGeom>
      </xdr:spPr>
    </xdr:pic>
    <xdr:clientData/>
  </xdr:twoCellAnchor>
  <xdr:twoCellAnchor editAs="oneCell">
    <xdr:from>
      <xdr:col>1</xdr:col>
      <xdr:colOff>144618</xdr:colOff>
      <xdr:row>426</xdr:row>
      <xdr:rowOff>166211</xdr:rowOff>
    </xdr:from>
    <xdr:to>
      <xdr:col>6</xdr:col>
      <xdr:colOff>943336</xdr:colOff>
      <xdr:row>437</xdr:row>
      <xdr:rowOff>177918</xdr:rowOff>
    </xdr:to>
    <xdr:pic>
      <xdr:nvPicPr>
        <xdr:cNvPr id="12" name="Imagen 11">
          <a:extLst>
            <a:ext uri="{FF2B5EF4-FFF2-40B4-BE49-F238E27FC236}">
              <a16:creationId xmlns:a16="http://schemas.microsoft.com/office/drawing/2014/main" id="{18E89B87-08F6-4A35-85AD-107C65EEE2F6}"/>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388458" y="86653211"/>
          <a:ext cx="3839098" cy="2023387"/>
        </a:xfrm>
        <a:prstGeom prst="rect">
          <a:avLst/>
        </a:prstGeom>
      </xdr:spPr>
    </xdr:pic>
    <xdr:clientData/>
  </xdr:twoCellAnchor>
  <xdr:twoCellAnchor editAs="oneCell">
    <xdr:from>
      <xdr:col>7</xdr:col>
      <xdr:colOff>140316</xdr:colOff>
      <xdr:row>426</xdr:row>
      <xdr:rowOff>88423</xdr:rowOff>
    </xdr:from>
    <xdr:to>
      <xdr:col>11</xdr:col>
      <xdr:colOff>528623</xdr:colOff>
      <xdr:row>438</xdr:row>
      <xdr:rowOff>112825</xdr:rowOff>
    </xdr:to>
    <xdr:pic>
      <xdr:nvPicPr>
        <xdr:cNvPr id="13" name="Imagen 12">
          <a:extLst>
            <a:ext uri="{FF2B5EF4-FFF2-40B4-BE49-F238E27FC236}">
              <a16:creationId xmlns:a16="http://schemas.microsoft.com/office/drawing/2014/main" id="{FF65F386-741D-45BA-B670-D86DB55FAD83}"/>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4544676" y="86575423"/>
          <a:ext cx="4236407" cy="2218962"/>
        </a:xfrm>
        <a:prstGeom prst="rect">
          <a:avLst/>
        </a:prstGeom>
      </xdr:spPr>
    </xdr:pic>
    <xdr:clientData/>
  </xdr:twoCellAnchor>
  <xdr:twoCellAnchor editAs="oneCell">
    <xdr:from>
      <xdr:col>2</xdr:col>
      <xdr:colOff>47464</xdr:colOff>
      <xdr:row>312</xdr:row>
      <xdr:rowOff>27296</xdr:rowOff>
    </xdr:from>
    <xdr:to>
      <xdr:col>6</xdr:col>
      <xdr:colOff>811425</xdr:colOff>
      <xdr:row>325</xdr:row>
      <xdr:rowOff>97757</xdr:rowOff>
    </xdr:to>
    <xdr:pic>
      <xdr:nvPicPr>
        <xdr:cNvPr id="14" name="Imagen 13">
          <a:extLst>
            <a:ext uri="{FF2B5EF4-FFF2-40B4-BE49-F238E27FC236}">
              <a16:creationId xmlns:a16="http://schemas.microsoft.com/office/drawing/2014/main" id="{1FC813FF-00FB-4975-930D-1C8F15CA3478}"/>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611344" y="63875276"/>
          <a:ext cx="3484301" cy="2447901"/>
        </a:xfrm>
        <a:prstGeom prst="rect">
          <a:avLst/>
        </a:prstGeom>
      </xdr:spPr>
    </xdr:pic>
    <xdr:clientData/>
  </xdr:twoCellAnchor>
  <xdr:twoCellAnchor editAs="oneCell">
    <xdr:from>
      <xdr:col>2</xdr:col>
      <xdr:colOff>47464</xdr:colOff>
      <xdr:row>183</xdr:row>
      <xdr:rowOff>68779</xdr:rowOff>
    </xdr:from>
    <xdr:to>
      <xdr:col>6</xdr:col>
      <xdr:colOff>811425</xdr:colOff>
      <xdr:row>196</xdr:row>
      <xdr:rowOff>142000</xdr:rowOff>
    </xdr:to>
    <xdr:pic>
      <xdr:nvPicPr>
        <xdr:cNvPr id="15" name="Imagen 14">
          <a:extLst>
            <a:ext uri="{FF2B5EF4-FFF2-40B4-BE49-F238E27FC236}">
              <a16:creationId xmlns:a16="http://schemas.microsoft.com/office/drawing/2014/main" id="{556D97F0-3843-4B88-8E59-C21834195AF0}"/>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611344" y="36301879"/>
          <a:ext cx="3484301" cy="2450661"/>
        </a:xfrm>
        <a:prstGeom prst="rect">
          <a:avLst/>
        </a:prstGeom>
      </xdr:spPr>
    </xdr:pic>
    <xdr:clientData/>
  </xdr:twoCellAnchor>
  <xdr:twoCellAnchor editAs="oneCell">
    <xdr:from>
      <xdr:col>7</xdr:col>
      <xdr:colOff>552289</xdr:colOff>
      <xdr:row>183</xdr:row>
      <xdr:rowOff>62012</xdr:rowOff>
    </xdr:from>
    <xdr:to>
      <xdr:col>11</xdr:col>
      <xdr:colOff>211350</xdr:colOff>
      <xdr:row>196</xdr:row>
      <xdr:rowOff>129715</xdr:rowOff>
    </xdr:to>
    <xdr:pic>
      <xdr:nvPicPr>
        <xdr:cNvPr id="16" name="Imagen 15">
          <a:extLst>
            <a:ext uri="{FF2B5EF4-FFF2-40B4-BE49-F238E27FC236}">
              <a16:creationId xmlns:a16="http://schemas.microsoft.com/office/drawing/2014/main" id="{808CC28E-FB8C-4BDC-9C03-CD684A47B9DC}"/>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4956649" y="36295112"/>
          <a:ext cx="3507161" cy="2445143"/>
        </a:xfrm>
        <a:prstGeom prst="rect">
          <a:avLst/>
        </a:prstGeom>
      </xdr:spPr>
    </xdr:pic>
    <xdr:clientData/>
  </xdr:twoCellAnchor>
  <xdr:twoCellAnchor editAs="oneCell">
    <xdr:from>
      <xdr:col>2</xdr:col>
      <xdr:colOff>22272</xdr:colOff>
      <xdr:row>199</xdr:row>
      <xdr:rowOff>49729</xdr:rowOff>
    </xdr:from>
    <xdr:to>
      <xdr:col>6</xdr:col>
      <xdr:colOff>788993</xdr:colOff>
      <xdr:row>212</xdr:row>
      <xdr:rowOff>122950</xdr:rowOff>
    </xdr:to>
    <xdr:pic>
      <xdr:nvPicPr>
        <xdr:cNvPr id="17" name="Imagen 16">
          <a:extLst>
            <a:ext uri="{FF2B5EF4-FFF2-40B4-BE49-F238E27FC236}">
              <a16:creationId xmlns:a16="http://schemas.microsoft.com/office/drawing/2014/main" id="{DD358F90-655D-4418-B506-890FDDF68368}"/>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586152" y="39224149"/>
          <a:ext cx="3487061" cy="2450661"/>
        </a:xfrm>
        <a:prstGeom prst="rect">
          <a:avLst/>
        </a:prstGeom>
      </xdr:spPr>
    </xdr:pic>
    <xdr:clientData/>
  </xdr:twoCellAnchor>
  <xdr:twoCellAnchor editAs="oneCell">
    <xdr:from>
      <xdr:col>7</xdr:col>
      <xdr:colOff>552289</xdr:colOff>
      <xdr:row>199</xdr:row>
      <xdr:rowOff>62012</xdr:rowOff>
    </xdr:from>
    <xdr:to>
      <xdr:col>11</xdr:col>
      <xdr:colOff>211350</xdr:colOff>
      <xdr:row>212</xdr:row>
      <xdr:rowOff>129715</xdr:rowOff>
    </xdr:to>
    <xdr:pic>
      <xdr:nvPicPr>
        <xdr:cNvPr id="18" name="Imagen 17">
          <a:extLst>
            <a:ext uri="{FF2B5EF4-FFF2-40B4-BE49-F238E27FC236}">
              <a16:creationId xmlns:a16="http://schemas.microsoft.com/office/drawing/2014/main" id="{7F1296EF-55FE-4E3A-BEB5-9BE1DD6C6168}"/>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4956649" y="39236432"/>
          <a:ext cx="3507161" cy="2445143"/>
        </a:xfrm>
        <a:prstGeom prst="rect">
          <a:avLst/>
        </a:prstGeom>
      </xdr:spPr>
    </xdr:pic>
    <xdr:clientData/>
  </xdr:twoCellAnchor>
  <xdr:twoCellAnchor editAs="oneCell">
    <xdr:from>
      <xdr:col>2</xdr:col>
      <xdr:colOff>47464</xdr:colOff>
      <xdr:row>215</xdr:row>
      <xdr:rowOff>42962</xdr:rowOff>
    </xdr:from>
    <xdr:to>
      <xdr:col>6</xdr:col>
      <xdr:colOff>811425</xdr:colOff>
      <xdr:row>228</xdr:row>
      <xdr:rowOff>110665</xdr:rowOff>
    </xdr:to>
    <xdr:pic>
      <xdr:nvPicPr>
        <xdr:cNvPr id="19" name="Imagen 18">
          <a:extLst>
            <a:ext uri="{FF2B5EF4-FFF2-40B4-BE49-F238E27FC236}">
              <a16:creationId xmlns:a16="http://schemas.microsoft.com/office/drawing/2014/main" id="{110B8375-E735-446A-80D3-6080F327C956}"/>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611344" y="42158702"/>
          <a:ext cx="3484301" cy="2445143"/>
        </a:xfrm>
        <a:prstGeom prst="rect">
          <a:avLst/>
        </a:prstGeom>
      </xdr:spPr>
    </xdr:pic>
    <xdr:clientData/>
  </xdr:twoCellAnchor>
  <xdr:twoCellAnchor editAs="oneCell">
    <xdr:from>
      <xdr:col>7</xdr:col>
      <xdr:colOff>558430</xdr:colOff>
      <xdr:row>215</xdr:row>
      <xdr:rowOff>65396</xdr:rowOff>
    </xdr:from>
    <xdr:to>
      <xdr:col>11</xdr:col>
      <xdr:colOff>214733</xdr:colOff>
      <xdr:row>228</xdr:row>
      <xdr:rowOff>135857</xdr:rowOff>
    </xdr:to>
    <xdr:pic>
      <xdr:nvPicPr>
        <xdr:cNvPr id="20" name="Imagen 19">
          <a:extLst>
            <a:ext uri="{FF2B5EF4-FFF2-40B4-BE49-F238E27FC236}">
              <a16:creationId xmlns:a16="http://schemas.microsoft.com/office/drawing/2014/main" id="{092FDF10-3237-4AB9-A563-CB61F3856519}"/>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4962790" y="42181136"/>
          <a:ext cx="3504403" cy="2447901"/>
        </a:xfrm>
        <a:prstGeom prst="rect">
          <a:avLst/>
        </a:prstGeom>
      </xdr:spPr>
    </xdr:pic>
    <xdr:clientData/>
  </xdr:twoCellAnchor>
  <xdr:twoCellAnchor editAs="oneCell">
    <xdr:from>
      <xdr:col>2</xdr:col>
      <xdr:colOff>53605</xdr:colOff>
      <xdr:row>231</xdr:row>
      <xdr:rowOff>49103</xdr:rowOff>
    </xdr:from>
    <xdr:to>
      <xdr:col>6</xdr:col>
      <xdr:colOff>814808</xdr:colOff>
      <xdr:row>244</xdr:row>
      <xdr:rowOff>114045</xdr:rowOff>
    </xdr:to>
    <xdr:pic>
      <xdr:nvPicPr>
        <xdr:cNvPr id="21" name="Imagen 20">
          <a:extLst>
            <a:ext uri="{FF2B5EF4-FFF2-40B4-BE49-F238E27FC236}">
              <a16:creationId xmlns:a16="http://schemas.microsoft.com/office/drawing/2014/main" id="{F6AD0590-5FE2-46FF-B351-3703DE367231}"/>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617485" y="45106163"/>
          <a:ext cx="3481543" cy="2442382"/>
        </a:xfrm>
        <a:prstGeom prst="rect">
          <a:avLst/>
        </a:prstGeom>
      </xdr:spPr>
    </xdr:pic>
    <xdr:clientData/>
  </xdr:twoCellAnchor>
  <xdr:twoCellAnchor editAs="oneCell">
    <xdr:from>
      <xdr:col>7</xdr:col>
      <xdr:colOff>561814</xdr:colOff>
      <xdr:row>231</xdr:row>
      <xdr:rowOff>55871</xdr:rowOff>
    </xdr:from>
    <xdr:to>
      <xdr:col>11</xdr:col>
      <xdr:colOff>220875</xdr:colOff>
      <xdr:row>244</xdr:row>
      <xdr:rowOff>126332</xdr:rowOff>
    </xdr:to>
    <xdr:pic>
      <xdr:nvPicPr>
        <xdr:cNvPr id="22" name="Imagen 21">
          <a:extLst>
            <a:ext uri="{FF2B5EF4-FFF2-40B4-BE49-F238E27FC236}">
              <a16:creationId xmlns:a16="http://schemas.microsoft.com/office/drawing/2014/main" id="{8AA7357A-3F15-47AD-A485-F181037A6367}"/>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4966174" y="45112931"/>
          <a:ext cx="3507161" cy="2447901"/>
        </a:xfrm>
        <a:prstGeom prst="rect">
          <a:avLst/>
        </a:prstGeom>
      </xdr:spPr>
    </xdr:pic>
    <xdr:clientData/>
  </xdr:twoCellAnchor>
  <xdr:twoCellAnchor editAs="oneCell">
    <xdr:from>
      <xdr:col>2</xdr:col>
      <xdr:colOff>113513</xdr:colOff>
      <xdr:row>247</xdr:row>
      <xdr:rowOff>42962</xdr:rowOff>
    </xdr:from>
    <xdr:to>
      <xdr:col>6</xdr:col>
      <xdr:colOff>869197</xdr:colOff>
      <xdr:row>260</xdr:row>
      <xdr:rowOff>110665</xdr:rowOff>
    </xdr:to>
    <xdr:pic>
      <xdr:nvPicPr>
        <xdr:cNvPr id="23" name="Imagen 22">
          <a:extLst>
            <a:ext uri="{FF2B5EF4-FFF2-40B4-BE49-F238E27FC236}">
              <a16:creationId xmlns:a16="http://schemas.microsoft.com/office/drawing/2014/main" id="{DE0A3992-4960-4F82-B5B1-28170D74A770}"/>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677393" y="48041342"/>
          <a:ext cx="3476024" cy="2445143"/>
        </a:xfrm>
        <a:prstGeom prst="rect">
          <a:avLst/>
        </a:prstGeom>
      </xdr:spPr>
    </xdr:pic>
    <xdr:clientData/>
  </xdr:twoCellAnchor>
  <xdr:twoCellAnchor editAs="oneCell">
    <xdr:from>
      <xdr:col>7</xdr:col>
      <xdr:colOff>548905</xdr:colOff>
      <xdr:row>247</xdr:row>
      <xdr:rowOff>36821</xdr:rowOff>
    </xdr:from>
    <xdr:to>
      <xdr:col>11</xdr:col>
      <xdr:colOff>205208</xdr:colOff>
      <xdr:row>260</xdr:row>
      <xdr:rowOff>107282</xdr:rowOff>
    </xdr:to>
    <xdr:pic>
      <xdr:nvPicPr>
        <xdr:cNvPr id="24" name="Imagen 23">
          <a:extLst>
            <a:ext uri="{FF2B5EF4-FFF2-40B4-BE49-F238E27FC236}">
              <a16:creationId xmlns:a16="http://schemas.microsoft.com/office/drawing/2014/main" id="{E9F3D9DA-2F76-4F87-ABAB-B68513504007}"/>
            </a:ext>
          </a:extLst>
        </xdr:cNvPr>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a:ext>
          </a:extLst>
        </a:blip>
        <a:stretch>
          <a:fillRect/>
        </a:stretch>
      </xdr:blipFill>
      <xdr:spPr>
        <a:xfrm>
          <a:off x="4953265" y="48035201"/>
          <a:ext cx="3504403" cy="2447901"/>
        </a:xfrm>
        <a:prstGeom prst="rect">
          <a:avLst/>
        </a:prstGeom>
      </xdr:spPr>
    </xdr:pic>
    <xdr:clientData/>
  </xdr:twoCellAnchor>
  <xdr:twoCellAnchor editAs="oneCell">
    <xdr:from>
      <xdr:col>2</xdr:col>
      <xdr:colOff>72655</xdr:colOff>
      <xdr:row>263</xdr:row>
      <xdr:rowOff>55871</xdr:rowOff>
    </xdr:from>
    <xdr:to>
      <xdr:col>6</xdr:col>
      <xdr:colOff>833858</xdr:colOff>
      <xdr:row>276</xdr:row>
      <xdr:rowOff>126332</xdr:rowOff>
    </xdr:to>
    <xdr:pic>
      <xdr:nvPicPr>
        <xdr:cNvPr id="25" name="Imagen 24">
          <a:extLst>
            <a:ext uri="{FF2B5EF4-FFF2-40B4-BE49-F238E27FC236}">
              <a16:creationId xmlns:a16="http://schemas.microsoft.com/office/drawing/2014/main" id="{AB91508F-7584-4C39-B0E6-44448AD6A72B}"/>
            </a:ext>
          </a:extLst>
        </xdr:cNvPr>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636535" y="50995571"/>
          <a:ext cx="3481543" cy="2447901"/>
        </a:xfrm>
        <a:prstGeom prst="rect">
          <a:avLst/>
        </a:prstGeom>
      </xdr:spPr>
    </xdr:pic>
    <xdr:clientData/>
  </xdr:twoCellAnchor>
  <xdr:twoCellAnchor editAs="oneCell">
    <xdr:from>
      <xdr:col>7</xdr:col>
      <xdr:colOff>529855</xdr:colOff>
      <xdr:row>263</xdr:row>
      <xdr:rowOff>52487</xdr:rowOff>
    </xdr:from>
    <xdr:to>
      <xdr:col>11</xdr:col>
      <xdr:colOff>186158</xdr:colOff>
      <xdr:row>276</xdr:row>
      <xdr:rowOff>120190</xdr:rowOff>
    </xdr:to>
    <xdr:pic>
      <xdr:nvPicPr>
        <xdr:cNvPr id="26" name="Imagen 25">
          <a:extLst>
            <a:ext uri="{FF2B5EF4-FFF2-40B4-BE49-F238E27FC236}">
              <a16:creationId xmlns:a16="http://schemas.microsoft.com/office/drawing/2014/main" id="{2E2AAE22-3F49-4319-882D-8521F6D76B6A}"/>
            </a:ext>
          </a:extLst>
        </xdr:cNvPr>
        <xdr:cNvPicPr>
          <a:picLocks noChangeAspect="1"/>
        </xdr:cNvPicPr>
      </xdr:nvPicPr>
      <xdr:blipFill>
        <a:blip xmlns:r="http://schemas.openxmlformats.org/officeDocument/2006/relationships" r:embed="rId25" cstate="screen">
          <a:extLst>
            <a:ext uri="{28A0092B-C50C-407E-A947-70E740481C1C}">
              <a14:useLocalDpi xmlns:a14="http://schemas.microsoft.com/office/drawing/2010/main"/>
            </a:ext>
          </a:extLst>
        </a:blip>
        <a:stretch>
          <a:fillRect/>
        </a:stretch>
      </xdr:blipFill>
      <xdr:spPr>
        <a:xfrm>
          <a:off x="4934215" y="50992187"/>
          <a:ext cx="3504403" cy="2445143"/>
        </a:xfrm>
        <a:prstGeom prst="rect">
          <a:avLst/>
        </a:prstGeom>
      </xdr:spPr>
    </xdr:pic>
    <xdr:clientData/>
  </xdr:twoCellAnchor>
  <xdr:twoCellAnchor editAs="oneCell">
    <xdr:from>
      <xdr:col>2</xdr:col>
      <xdr:colOff>31797</xdr:colOff>
      <xdr:row>361</xdr:row>
      <xdr:rowOff>72162</xdr:rowOff>
    </xdr:from>
    <xdr:to>
      <xdr:col>6</xdr:col>
      <xdr:colOff>798518</xdr:colOff>
      <xdr:row>374</xdr:row>
      <xdr:rowOff>148142</xdr:rowOff>
    </xdr:to>
    <xdr:pic>
      <xdr:nvPicPr>
        <xdr:cNvPr id="27" name="Imagen 26">
          <a:extLst>
            <a:ext uri="{FF2B5EF4-FFF2-40B4-BE49-F238E27FC236}">
              <a16:creationId xmlns:a16="http://schemas.microsoft.com/office/drawing/2014/main" id="{F50C3B1D-8B6F-4C29-93B5-DE398AE7849B}"/>
            </a:ext>
          </a:extLst>
        </xdr:cNvPr>
        <xdr:cNvPicPr>
          <a:picLocks noChangeAspect="1"/>
        </xdr:cNvPicPr>
      </xdr:nvPicPr>
      <xdr:blipFill>
        <a:blip xmlns:r="http://schemas.openxmlformats.org/officeDocument/2006/relationships" r:embed="rId26" cstate="screen">
          <a:extLst>
            <a:ext uri="{28A0092B-C50C-407E-A947-70E740481C1C}">
              <a14:useLocalDpi xmlns:a14="http://schemas.microsoft.com/office/drawing/2010/main"/>
            </a:ext>
          </a:extLst>
        </a:blip>
        <a:stretch>
          <a:fillRect/>
        </a:stretch>
      </xdr:blipFill>
      <xdr:spPr>
        <a:xfrm>
          <a:off x="595677" y="73559442"/>
          <a:ext cx="3487061" cy="2453420"/>
        </a:xfrm>
        <a:prstGeom prst="rect">
          <a:avLst/>
        </a:prstGeom>
      </xdr:spPr>
    </xdr:pic>
    <xdr:clientData/>
  </xdr:twoCellAnchor>
  <xdr:twoCellAnchor editAs="oneCell">
    <xdr:from>
      <xdr:col>2</xdr:col>
      <xdr:colOff>18889</xdr:colOff>
      <xdr:row>345</xdr:row>
      <xdr:rowOff>49729</xdr:rowOff>
    </xdr:from>
    <xdr:to>
      <xdr:col>6</xdr:col>
      <xdr:colOff>782850</xdr:colOff>
      <xdr:row>358</xdr:row>
      <xdr:rowOff>122950</xdr:rowOff>
    </xdr:to>
    <xdr:pic>
      <xdr:nvPicPr>
        <xdr:cNvPr id="28" name="Imagen 27">
          <a:extLst>
            <a:ext uri="{FF2B5EF4-FFF2-40B4-BE49-F238E27FC236}">
              <a16:creationId xmlns:a16="http://schemas.microsoft.com/office/drawing/2014/main" id="{CC6F83FE-D34B-4932-BF9F-D48567442EE6}"/>
            </a:ext>
          </a:extLst>
        </xdr:cNvPr>
        <xdr:cNvPicPr>
          <a:picLocks noChangeAspect="1"/>
        </xdr:cNvPicPr>
      </xdr:nvPicPr>
      <xdr:blipFill>
        <a:blip xmlns:r="http://schemas.openxmlformats.org/officeDocument/2006/relationships" r:embed="rId27" cstate="screen">
          <a:extLst>
            <a:ext uri="{28A0092B-C50C-407E-A947-70E740481C1C}">
              <a14:useLocalDpi xmlns:a14="http://schemas.microsoft.com/office/drawing/2010/main"/>
            </a:ext>
          </a:extLst>
        </a:blip>
        <a:stretch>
          <a:fillRect/>
        </a:stretch>
      </xdr:blipFill>
      <xdr:spPr>
        <a:xfrm>
          <a:off x="582769" y="70595689"/>
          <a:ext cx="3484301" cy="2450661"/>
        </a:xfrm>
        <a:prstGeom prst="rect">
          <a:avLst/>
        </a:prstGeom>
      </xdr:spPr>
    </xdr:pic>
    <xdr:clientData/>
  </xdr:twoCellAnchor>
  <xdr:twoCellAnchor editAs="oneCell">
    <xdr:from>
      <xdr:col>2</xdr:col>
      <xdr:colOff>53605</xdr:colOff>
      <xdr:row>279</xdr:row>
      <xdr:rowOff>62012</xdr:rowOff>
    </xdr:from>
    <xdr:to>
      <xdr:col>6</xdr:col>
      <xdr:colOff>814808</xdr:colOff>
      <xdr:row>292</xdr:row>
      <xdr:rowOff>129715</xdr:rowOff>
    </xdr:to>
    <xdr:pic>
      <xdr:nvPicPr>
        <xdr:cNvPr id="29" name="Imagen 28">
          <a:extLst>
            <a:ext uri="{FF2B5EF4-FFF2-40B4-BE49-F238E27FC236}">
              <a16:creationId xmlns:a16="http://schemas.microsoft.com/office/drawing/2014/main" id="{B0193CD7-148B-47D5-AA5B-721CD9CF8E2C}"/>
            </a:ext>
          </a:extLst>
        </xdr:cNvPr>
        <xdr:cNvPicPr>
          <a:picLocks noChangeAspect="1"/>
        </xdr:cNvPicPr>
      </xdr:nvPicPr>
      <xdr:blipFill>
        <a:blip xmlns:r="http://schemas.openxmlformats.org/officeDocument/2006/relationships" r:embed="rId28" cstate="screen">
          <a:extLst>
            <a:ext uri="{28A0092B-C50C-407E-A947-70E740481C1C}">
              <a14:useLocalDpi xmlns:a14="http://schemas.microsoft.com/office/drawing/2010/main"/>
            </a:ext>
          </a:extLst>
        </a:blip>
        <a:stretch>
          <a:fillRect/>
        </a:stretch>
      </xdr:blipFill>
      <xdr:spPr>
        <a:xfrm>
          <a:off x="617485" y="53943032"/>
          <a:ext cx="3481543" cy="2445143"/>
        </a:xfrm>
        <a:prstGeom prst="rect">
          <a:avLst/>
        </a:prstGeom>
      </xdr:spPr>
    </xdr:pic>
    <xdr:clientData/>
  </xdr:twoCellAnchor>
  <xdr:twoCellAnchor editAs="oneCell">
    <xdr:from>
      <xdr:col>7</xdr:col>
      <xdr:colOff>536622</xdr:colOff>
      <xdr:row>279</xdr:row>
      <xdr:rowOff>42962</xdr:rowOff>
    </xdr:from>
    <xdr:to>
      <xdr:col>11</xdr:col>
      <xdr:colOff>198443</xdr:colOff>
      <xdr:row>292</xdr:row>
      <xdr:rowOff>110665</xdr:rowOff>
    </xdr:to>
    <xdr:pic>
      <xdr:nvPicPr>
        <xdr:cNvPr id="30" name="Imagen 29">
          <a:extLst>
            <a:ext uri="{FF2B5EF4-FFF2-40B4-BE49-F238E27FC236}">
              <a16:creationId xmlns:a16="http://schemas.microsoft.com/office/drawing/2014/main" id="{61AD2555-1C03-4920-9196-0E2584AF98B7}"/>
            </a:ext>
          </a:extLst>
        </xdr:cNvPr>
        <xdr:cNvPicPr>
          <a:picLocks noChangeAspect="1"/>
        </xdr:cNvPicPr>
      </xdr:nvPicPr>
      <xdr:blipFill>
        <a:blip xmlns:r="http://schemas.openxmlformats.org/officeDocument/2006/relationships" r:embed="rId29" cstate="screen">
          <a:extLst>
            <a:ext uri="{28A0092B-C50C-407E-A947-70E740481C1C}">
              <a14:useLocalDpi xmlns:a14="http://schemas.microsoft.com/office/drawing/2010/main"/>
            </a:ext>
          </a:extLst>
        </a:blip>
        <a:stretch>
          <a:fillRect/>
        </a:stretch>
      </xdr:blipFill>
      <xdr:spPr>
        <a:xfrm>
          <a:off x="4940982" y="53923982"/>
          <a:ext cx="3509921" cy="2445143"/>
        </a:xfrm>
        <a:prstGeom prst="rect">
          <a:avLst/>
        </a:prstGeom>
      </xdr:spPr>
    </xdr:pic>
    <xdr:clientData/>
  </xdr:twoCellAnchor>
  <xdr:twoCellAnchor editAs="oneCell">
    <xdr:from>
      <xdr:col>7</xdr:col>
      <xdr:colOff>523875</xdr:colOff>
      <xdr:row>312</xdr:row>
      <xdr:rowOff>76200</xdr:rowOff>
    </xdr:from>
    <xdr:to>
      <xdr:col>11</xdr:col>
      <xdr:colOff>174659</xdr:colOff>
      <xdr:row>325</xdr:row>
      <xdr:rowOff>143903</xdr:rowOff>
    </xdr:to>
    <xdr:pic>
      <xdr:nvPicPr>
        <xdr:cNvPr id="31" name="Imagen 30">
          <a:extLst>
            <a:ext uri="{FF2B5EF4-FFF2-40B4-BE49-F238E27FC236}">
              <a16:creationId xmlns:a16="http://schemas.microsoft.com/office/drawing/2014/main" id="{0DCEBE96-8BB4-4C43-B9ED-2C785E783D4F}"/>
            </a:ext>
          </a:extLst>
        </xdr:cNvPr>
        <xdr:cNvPicPr>
          <a:picLocks noChangeAspect="1"/>
        </xdr:cNvPicPr>
      </xdr:nvPicPr>
      <xdr:blipFill>
        <a:blip xmlns:r="http://schemas.openxmlformats.org/officeDocument/2006/relationships" r:embed="rId30" cstate="screen">
          <a:extLst>
            <a:ext uri="{28A0092B-C50C-407E-A947-70E740481C1C}">
              <a14:useLocalDpi xmlns:a14="http://schemas.microsoft.com/office/drawing/2010/main"/>
            </a:ext>
          </a:extLst>
        </a:blip>
        <a:stretch>
          <a:fillRect/>
        </a:stretch>
      </xdr:blipFill>
      <xdr:spPr>
        <a:xfrm>
          <a:off x="4928235" y="63924180"/>
          <a:ext cx="3498884" cy="2445143"/>
        </a:xfrm>
        <a:prstGeom prst="rect">
          <a:avLst/>
        </a:prstGeom>
      </xdr:spPr>
    </xdr:pic>
    <xdr:clientData/>
  </xdr:twoCellAnchor>
  <xdr:twoCellAnchor editAs="oneCell">
    <xdr:from>
      <xdr:col>7</xdr:col>
      <xdr:colOff>465989</xdr:colOff>
      <xdr:row>361</xdr:row>
      <xdr:rowOff>58628</xdr:rowOff>
    </xdr:from>
    <xdr:to>
      <xdr:col>11</xdr:col>
      <xdr:colOff>119575</xdr:colOff>
      <xdr:row>374</xdr:row>
      <xdr:rowOff>123570</xdr:rowOff>
    </xdr:to>
    <xdr:pic>
      <xdr:nvPicPr>
        <xdr:cNvPr id="32" name="Imagen 31">
          <a:extLst>
            <a:ext uri="{FF2B5EF4-FFF2-40B4-BE49-F238E27FC236}">
              <a16:creationId xmlns:a16="http://schemas.microsoft.com/office/drawing/2014/main" id="{77EFF085-61A0-486A-833C-44BEB78E53F8}"/>
            </a:ext>
          </a:extLst>
        </xdr:cNvPr>
        <xdr:cNvPicPr>
          <a:picLocks noChangeAspect="1"/>
        </xdr:cNvPicPr>
      </xdr:nvPicPr>
      <xdr:blipFill>
        <a:blip xmlns:r="http://schemas.openxmlformats.org/officeDocument/2006/relationships" r:embed="rId31" cstate="screen">
          <a:extLst>
            <a:ext uri="{28A0092B-C50C-407E-A947-70E740481C1C}">
              <a14:useLocalDpi xmlns:a14="http://schemas.microsoft.com/office/drawing/2010/main"/>
            </a:ext>
          </a:extLst>
        </a:blip>
        <a:stretch>
          <a:fillRect/>
        </a:stretch>
      </xdr:blipFill>
      <xdr:spPr>
        <a:xfrm>
          <a:off x="4870349" y="73545908"/>
          <a:ext cx="3501686" cy="2442382"/>
        </a:xfrm>
        <a:prstGeom prst="rect">
          <a:avLst/>
        </a:prstGeom>
      </xdr:spPr>
    </xdr:pic>
    <xdr:clientData/>
  </xdr:twoCellAnchor>
  <xdr:twoCellAnchor editAs="oneCell">
    <xdr:from>
      <xdr:col>2</xdr:col>
      <xdr:colOff>101230</xdr:colOff>
      <xdr:row>296</xdr:row>
      <xdr:rowOff>65396</xdr:rowOff>
    </xdr:from>
    <xdr:to>
      <xdr:col>6</xdr:col>
      <xdr:colOff>862433</xdr:colOff>
      <xdr:row>309</xdr:row>
      <xdr:rowOff>135857</xdr:rowOff>
    </xdr:to>
    <xdr:pic>
      <xdr:nvPicPr>
        <xdr:cNvPr id="33" name="Imagen 32">
          <a:extLst>
            <a:ext uri="{FF2B5EF4-FFF2-40B4-BE49-F238E27FC236}">
              <a16:creationId xmlns:a16="http://schemas.microsoft.com/office/drawing/2014/main" id="{FEECF2B0-0656-4C22-B2D3-7F84537C934E}"/>
            </a:ext>
          </a:extLst>
        </xdr:cNvPr>
        <xdr:cNvPicPr>
          <a:picLocks noChangeAspect="1"/>
        </xdr:cNvPicPr>
      </xdr:nvPicPr>
      <xdr:blipFill>
        <a:blip xmlns:r="http://schemas.openxmlformats.org/officeDocument/2006/relationships" r:embed="rId32" cstate="screen">
          <a:extLst>
            <a:ext uri="{28A0092B-C50C-407E-A947-70E740481C1C}">
              <a14:useLocalDpi xmlns:a14="http://schemas.microsoft.com/office/drawing/2010/main"/>
            </a:ext>
          </a:extLst>
        </a:blip>
        <a:stretch>
          <a:fillRect/>
        </a:stretch>
      </xdr:blipFill>
      <xdr:spPr>
        <a:xfrm>
          <a:off x="665110" y="60972056"/>
          <a:ext cx="3481543" cy="2447901"/>
        </a:xfrm>
        <a:prstGeom prst="rect">
          <a:avLst/>
        </a:prstGeom>
      </xdr:spPr>
    </xdr:pic>
    <xdr:clientData/>
  </xdr:twoCellAnchor>
  <xdr:twoCellAnchor editAs="oneCell">
    <xdr:from>
      <xdr:col>7</xdr:col>
      <xdr:colOff>466564</xdr:colOff>
      <xdr:row>296</xdr:row>
      <xdr:rowOff>49729</xdr:rowOff>
    </xdr:from>
    <xdr:to>
      <xdr:col>11</xdr:col>
      <xdr:colOff>125625</xdr:colOff>
      <xdr:row>309</xdr:row>
      <xdr:rowOff>122950</xdr:rowOff>
    </xdr:to>
    <xdr:pic>
      <xdr:nvPicPr>
        <xdr:cNvPr id="34" name="Imagen 33">
          <a:extLst>
            <a:ext uri="{FF2B5EF4-FFF2-40B4-BE49-F238E27FC236}">
              <a16:creationId xmlns:a16="http://schemas.microsoft.com/office/drawing/2014/main" id="{13A38C4B-7047-43F7-B3A7-FC089827E8FA}"/>
            </a:ext>
          </a:extLst>
        </xdr:cNvPr>
        <xdr:cNvPicPr>
          <a:picLocks noChangeAspect="1"/>
        </xdr:cNvPicPr>
      </xdr:nvPicPr>
      <xdr:blipFill>
        <a:blip xmlns:r="http://schemas.openxmlformats.org/officeDocument/2006/relationships" r:embed="rId33" cstate="screen">
          <a:extLst>
            <a:ext uri="{28A0092B-C50C-407E-A947-70E740481C1C}">
              <a14:useLocalDpi xmlns:a14="http://schemas.microsoft.com/office/drawing/2010/main"/>
            </a:ext>
          </a:extLst>
        </a:blip>
        <a:stretch>
          <a:fillRect/>
        </a:stretch>
      </xdr:blipFill>
      <xdr:spPr>
        <a:xfrm>
          <a:off x="4870924" y="60956389"/>
          <a:ext cx="3507161" cy="2450661"/>
        </a:xfrm>
        <a:prstGeom prst="rect">
          <a:avLst/>
        </a:prstGeom>
      </xdr:spPr>
    </xdr:pic>
    <xdr:clientData/>
  </xdr:twoCellAnchor>
  <xdr:twoCellAnchor editAs="oneCell">
    <xdr:from>
      <xdr:col>1</xdr:col>
      <xdr:colOff>149422</xdr:colOff>
      <xdr:row>7</xdr:row>
      <xdr:rowOff>114963</xdr:rowOff>
    </xdr:from>
    <xdr:to>
      <xdr:col>6</xdr:col>
      <xdr:colOff>948140</xdr:colOff>
      <xdr:row>18</xdr:row>
      <xdr:rowOff>124389</xdr:rowOff>
    </xdr:to>
    <xdr:pic>
      <xdr:nvPicPr>
        <xdr:cNvPr id="35" name="Imagen 34">
          <a:extLst>
            <a:ext uri="{FF2B5EF4-FFF2-40B4-BE49-F238E27FC236}">
              <a16:creationId xmlns:a16="http://schemas.microsoft.com/office/drawing/2014/main" id="{C9F73397-6A71-4856-9014-CE5B944A3E13}"/>
            </a:ext>
          </a:extLst>
        </xdr:cNvPr>
        <xdr:cNvPicPr>
          <a:picLocks noChangeAspect="1"/>
        </xdr:cNvPicPr>
      </xdr:nvPicPr>
      <xdr:blipFill>
        <a:blip xmlns:r="http://schemas.openxmlformats.org/officeDocument/2006/relationships" r:embed="rId34" cstate="screen">
          <a:extLst>
            <a:ext uri="{28A0092B-C50C-407E-A947-70E740481C1C}">
              <a14:useLocalDpi xmlns:a14="http://schemas.microsoft.com/office/drawing/2010/main"/>
            </a:ext>
          </a:extLst>
        </a:blip>
        <a:stretch>
          <a:fillRect/>
        </a:stretch>
      </xdr:blipFill>
      <xdr:spPr>
        <a:xfrm>
          <a:off x="393262" y="2035203"/>
          <a:ext cx="3839098" cy="2021106"/>
        </a:xfrm>
        <a:prstGeom prst="rect">
          <a:avLst/>
        </a:prstGeom>
      </xdr:spPr>
    </xdr:pic>
    <xdr:clientData/>
  </xdr:twoCellAnchor>
  <xdr:twoCellAnchor editAs="oneCell">
    <xdr:from>
      <xdr:col>7</xdr:col>
      <xdr:colOff>63408</xdr:colOff>
      <xdr:row>6</xdr:row>
      <xdr:rowOff>147695</xdr:rowOff>
    </xdr:from>
    <xdr:to>
      <xdr:col>11</xdr:col>
      <xdr:colOff>440951</xdr:colOff>
      <xdr:row>18</xdr:row>
      <xdr:rowOff>168417</xdr:rowOff>
    </xdr:to>
    <xdr:pic>
      <xdr:nvPicPr>
        <xdr:cNvPr id="36" name="Imagen 35">
          <a:extLst>
            <a:ext uri="{FF2B5EF4-FFF2-40B4-BE49-F238E27FC236}">
              <a16:creationId xmlns:a16="http://schemas.microsoft.com/office/drawing/2014/main" id="{09073538-E522-4719-8586-12A672B0F875}"/>
            </a:ext>
          </a:extLst>
        </xdr:cNvPr>
        <xdr:cNvPicPr>
          <a:picLocks noChangeAspect="1"/>
        </xdr:cNvPicPr>
      </xdr:nvPicPr>
      <xdr:blipFill>
        <a:blip xmlns:r="http://schemas.openxmlformats.org/officeDocument/2006/relationships" r:embed="rId35" cstate="screen">
          <a:extLst>
            <a:ext uri="{28A0092B-C50C-407E-A947-70E740481C1C}">
              <a14:useLocalDpi xmlns:a14="http://schemas.microsoft.com/office/drawing/2010/main"/>
            </a:ext>
          </a:extLst>
        </a:blip>
        <a:stretch>
          <a:fillRect/>
        </a:stretch>
      </xdr:blipFill>
      <xdr:spPr>
        <a:xfrm>
          <a:off x="4474043" y="1886848"/>
          <a:ext cx="4223402" cy="2172251"/>
        </a:xfrm>
        <a:prstGeom prst="rect">
          <a:avLst/>
        </a:prstGeom>
      </xdr:spPr>
    </xdr:pic>
    <xdr:clientData/>
  </xdr:twoCellAnchor>
  <xdr:twoCellAnchor editAs="oneCell">
    <xdr:from>
      <xdr:col>1</xdr:col>
      <xdr:colOff>139897</xdr:colOff>
      <xdr:row>23</xdr:row>
      <xdr:rowOff>114963</xdr:rowOff>
    </xdr:from>
    <xdr:to>
      <xdr:col>6</xdr:col>
      <xdr:colOff>938615</xdr:colOff>
      <xdr:row>34</xdr:row>
      <xdr:rowOff>124389</xdr:rowOff>
    </xdr:to>
    <xdr:pic>
      <xdr:nvPicPr>
        <xdr:cNvPr id="37" name="Imagen 36">
          <a:extLst>
            <a:ext uri="{FF2B5EF4-FFF2-40B4-BE49-F238E27FC236}">
              <a16:creationId xmlns:a16="http://schemas.microsoft.com/office/drawing/2014/main" id="{BCD6D474-EA6D-4DCE-8162-766AE8AC3FF1}"/>
            </a:ext>
          </a:extLst>
        </xdr:cNvPr>
        <xdr:cNvPicPr>
          <a:picLocks noChangeAspect="1"/>
        </xdr:cNvPicPr>
      </xdr:nvPicPr>
      <xdr:blipFill>
        <a:blip xmlns:r="http://schemas.openxmlformats.org/officeDocument/2006/relationships" r:embed="rId36" cstate="screen">
          <a:extLst>
            <a:ext uri="{28A0092B-C50C-407E-A947-70E740481C1C}">
              <a14:useLocalDpi xmlns:a14="http://schemas.microsoft.com/office/drawing/2010/main"/>
            </a:ext>
          </a:extLst>
        </a:blip>
        <a:stretch>
          <a:fillRect/>
        </a:stretch>
      </xdr:blipFill>
      <xdr:spPr>
        <a:xfrm>
          <a:off x="383737" y="4976523"/>
          <a:ext cx="3839098" cy="2021106"/>
        </a:xfrm>
        <a:prstGeom prst="rect">
          <a:avLst/>
        </a:prstGeom>
      </xdr:spPr>
    </xdr:pic>
    <xdr:clientData/>
  </xdr:twoCellAnchor>
  <xdr:twoCellAnchor editAs="oneCell">
    <xdr:from>
      <xdr:col>7</xdr:col>
      <xdr:colOff>121266</xdr:colOff>
      <xdr:row>22</xdr:row>
      <xdr:rowOff>169134</xdr:rowOff>
    </xdr:from>
    <xdr:to>
      <xdr:col>11</xdr:col>
      <xdr:colOff>509573</xdr:colOff>
      <xdr:row>35</xdr:row>
      <xdr:rowOff>13070</xdr:rowOff>
    </xdr:to>
    <xdr:pic>
      <xdr:nvPicPr>
        <xdr:cNvPr id="38" name="Imagen 37">
          <a:extLst>
            <a:ext uri="{FF2B5EF4-FFF2-40B4-BE49-F238E27FC236}">
              <a16:creationId xmlns:a16="http://schemas.microsoft.com/office/drawing/2014/main" id="{48B2324B-F438-42F9-825F-23F1DDA9A7E0}"/>
            </a:ext>
          </a:extLst>
        </xdr:cNvPr>
        <xdr:cNvPicPr>
          <a:picLocks noChangeAspect="1"/>
        </xdr:cNvPicPr>
      </xdr:nvPicPr>
      <xdr:blipFill>
        <a:blip xmlns:r="http://schemas.openxmlformats.org/officeDocument/2006/relationships" r:embed="rId37" cstate="screen">
          <a:extLst>
            <a:ext uri="{28A0092B-C50C-407E-A947-70E740481C1C}">
              <a14:useLocalDpi xmlns:a14="http://schemas.microsoft.com/office/drawing/2010/main"/>
            </a:ext>
          </a:extLst>
        </a:blip>
        <a:stretch>
          <a:fillRect/>
        </a:stretch>
      </xdr:blipFill>
      <xdr:spPr>
        <a:xfrm>
          <a:off x="4525626" y="4847814"/>
          <a:ext cx="4236407" cy="2221376"/>
        </a:xfrm>
        <a:prstGeom prst="rect">
          <a:avLst/>
        </a:prstGeom>
      </xdr:spPr>
    </xdr:pic>
    <xdr:clientData/>
  </xdr:twoCellAnchor>
  <xdr:twoCellAnchor editAs="oneCell">
    <xdr:from>
      <xdr:col>1</xdr:col>
      <xdr:colOff>126750</xdr:colOff>
      <xdr:row>39</xdr:row>
      <xdr:rowOff>63715</xdr:rowOff>
    </xdr:from>
    <xdr:to>
      <xdr:col>6</xdr:col>
      <xdr:colOff>923186</xdr:colOff>
      <xdr:row>50</xdr:row>
      <xdr:rowOff>70862</xdr:rowOff>
    </xdr:to>
    <xdr:pic>
      <xdr:nvPicPr>
        <xdr:cNvPr id="39" name="Imagen 38">
          <a:extLst>
            <a:ext uri="{FF2B5EF4-FFF2-40B4-BE49-F238E27FC236}">
              <a16:creationId xmlns:a16="http://schemas.microsoft.com/office/drawing/2014/main" id="{373EE9CF-34DD-4979-8ACE-6BEDA316DCAF}"/>
            </a:ext>
          </a:extLst>
        </xdr:cNvPr>
        <xdr:cNvPicPr>
          <a:picLocks noChangeAspect="1"/>
        </xdr:cNvPicPr>
      </xdr:nvPicPr>
      <xdr:blipFill>
        <a:blip xmlns:r="http://schemas.openxmlformats.org/officeDocument/2006/relationships" r:embed="rId38" cstate="screen">
          <a:extLst>
            <a:ext uri="{28A0092B-C50C-407E-A947-70E740481C1C}">
              <a14:useLocalDpi xmlns:a14="http://schemas.microsoft.com/office/drawing/2010/main"/>
            </a:ext>
          </a:extLst>
        </a:blip>
        <a:stretch>
          <a:fillRect/>
        </a:stretch>
      </xdr:blipFill>
      <xdr:spPr>
        <a:xfrm>
          <a:off x="370590" y="7866595"/>
          <a:ext cx="3836816" cy="2018827"/>
        </a:xfrm>
        <a:prstGeom prst="rect">
          <a:avLst/>
        </a:prstGeom>
      </xdr:spPr>
    </xdr:pic>
    <xdr:clientData/>
  </xdr:twoCellAnchor>
  <xdr:twoCellAnchor editAs="oneCell">
    <xdr:from>
      <xdr:col>7</xdr:col>
      <xdr:colOff>129791</xdr:colOff>
      <xdr:row>38</xdr:row>
      <xdr:rowOff>134045</xdr:rowOff>
    </xdr:from>
    <xdr:to>
      <xdr:col>11</xdr:col>
      <xdr:colOff>510571</xdr:colOff>
      <xdr:row>50</xdr:row>
      <xdr:rowOff>143396</xdr:rowOff>
    </xdr:to>
    <xdr:pic>
      <xdr:nvPicPr>
        <xdr:cNvPr id="40" name="Imagen 39">
          <a:extLst>
            <a:ext uri="{FF2B5EF4-FFF2-40B4-BE49-F238E27FC236}">
              <a16:creationId xmlns:a16="http://schemas.microsoft.com/office/drawing/2014/main" id="{D39FC0CB-1903-4D6F-AF9F-B749E4F5C20C}"/>
            </a:ext>
          </a:extLst>
        </xdr:cNvPr>
        <xdr:cNvPicPr>
          <a:picLocks noChangeAspect="1"/>
        </xdr:cNvPicPr>
      </xdr:nvPicPr>
      <xdr:blipFill>
        <a:blip xmlns:r="http://schemas.openxmlformats.org/officeDocument/2006/relationships" r:embed="rId39" cstate="screen">
          <a:extLst>
            <a:ext uri="{28A0092B-C50C-407E-A947-70E740481C1C}">
              <a14:useLocalDpi xmlns:a14="http://schemas.microsoft.com/office/drawing/2010/main"/>
            </a:ext>
          </a:extLst>
        </a:blip>
        <a:stretch>
          <a:fillRect/>
        </a:stretch>
      </xdr:blipFill>
      <xdr:spPr>
        <a:xfrm>
          <a:off x="4534151" y="7754045"/>
          <a:ext cx="4228880" cy="2203911"/>
        </a:xfrm>
        <a:prstGeom prst="rect">
          <a:avLst/>
        </a:prstGeom>
      </xdr:spPr>
    </xdr:pic>
    <xdr:clientData/>
  </xdr:twoCellAnchor>
  <xdr:twoCellAnchor editAs="oneCell">
    <xdr:from>
      <xdr:col>7</xdr:col>
      <xdr:colOff>123774</xdr:colOff>
      <xdr:row>55</xdr:row>
      <xdr:rowOff>113489</xdr:rowOff>
    </xdr:from>
    <xdr:to>
      <xdr:col>11</xdr:col>
      <xdr:colOff>507064</xdr:colOff>
      <xdr:row>67</xdr:row>
      <xdr:rowOff>135383</xdr:rowOff>
    </xdr:to>
    <xdr:pic>
      <xdr:nvPicPr>
        <xdr:cNvPr id="41" name="Imagen 40">
          <a:extLst>
            <a:ext uri="{FF2B5EF4-FFF2-40B4-BE49-F238E27FC236}">
              <a16:creationId xmlns:a16="http://schemas.microsoft.com/office/drawing/2014/main" id="{A1E70837-8FC8-462D-8616-8C8D9A3108DA}"/>
            </a:ext>
          </a:extLst>
        </xdr:cNvPr>
        <xdr:cNvPicPr>
          <a:picLocks noChangeAspect="1"/>
        </xdr:cNvPicPr>
      </xdr:nvPicPr>
      <xdr:blipFill>
        <a:blip xmlns:r="http://schemas.openxmlformats.org/officeDocument/2006/relationships" r:embed="rId40" cstate="screen">
          <a:extLst>
            <a:ext uri="{28A0092B-C50C-407E-A947-70E740481C1C}">
              <a14:useLocalDpi xmlns:a14="http://schemas.microsoft.com/office/drawing/2010/main"/>
            </a:ext>
          </a:extLst>
        </a:blip>
        <a:stretch>
          <a:fillRect/>
        </a:stretch>
      </xdr:blipFill>
      <xdr:spPr>
        <a:xfrm>
          <a:off x="4528134" y="12816029"/>
          <a:ext cx="4231390" cy="2216454"/>
        </a:xfrm>
        <a:prstGeom prst="rect">
          <a:avLst/>
        </a:prstGeom>
      </xdr:spPr>
    </xdr:pic>
    <xdr:clientData/>
  </xdr:twoCellAnchor>
  <xdr:twoCellAnchor editAs="oneCell">
    <xdr:from>
      <xdr:col>1</xdr:col>
      <xdr:colOff>158947</xdr:colOff>
      <xdr:row>55</xdr:row>
      <xdr:rowOff>130390</xdr:rowOff>
    </xdr:from>
    <xdr:to>
      <xdr:col>6</xdr:col>
      <xdr:colOff>957665</xdr:colOff>
      <xdr:row>66</xdr:row>
      <xdr:rowOff>137537</xdr:rowOff>
    </xdr:to>
    <xdr:pic>
      <xdr:nvPicPr>
        <xdr:cNvPr id="42" name="Imagen 41">
          <a:extLst>
            <a:ext uri="{FF2B5EF4-FFF2-40B4-BE49-F238E27FC236}">
              <a16:creationId xmlns:a16="http://schemas.microsoft.com/office/drawing/2014/main" id="{68E5613A-7789-48AA-86D7-2B225C2C0EB8}"/>
            </a:ext>
          </a:extLst>
        </xdr:cNvPr>
        <xdr:cNvPicPr>
          <a:picLocks noChangeAspect="1"/>
        </xdr:cNvPicPr>
      </xdr:nvPicPr>
      <xdr:blipFill>
        <a:blip xmlns:r="http://schemas.openxmlformats.org/officeDocument/2006/relationships" r:embed="rId41" cstate="screen">
          <a:extLst>
            <a:ext uri="{28A0092B-C50C-407E-A947-70E740481C1C}">
              <a14:useLocalDpi xmlns:a14="http://schemas.microsoft.com/office/drawing/2010/main"/>
            </a:ext>
          </a:extLst>
        </a:blip>
        <a:stretch>
          <a:fillRect/>
        </a:stretch>
      </xdr:blipFill>
      <xdr:spPr>
        <a:xfrm>
          <a:off x="402787" y="12832930"/>
          <a:ext cx="3839098" cy="2018827"/>
        </a:xfrm>
        <a:prstGeom prst="rect">
          <a:avLst/>
        </a:prstGeom>
      </xdr:spPr>
    </xdr:pic>
    <xdr:clientData/>
  </xdr:twoCellAnchor>
  <xdr:twoCellAnchor editAs="oneCell">
    <xdr:from>
      <xdr:col>1</xdr:col>
      <xdr:colOff>139897</xdr:colOff>
      <xdr:row>72</xdr:row>
      <xdr:rowOff>98192</xdr:rowOff>
    </xdr:from>
    <xdr:to>
      <xdr:col>6</xdr:col>
      <xdr:colOff>938615</xdr:colOff>
      <xdr:row>83</xdr:row>
      <xdr:rowOff>103057</xdr:rowOff>
    </xdr:to>
    <xdr:pic>
      <xdr:nvPicPr>
        <xdr:cNvPr id="43" name="Imagen 42">
          <a:extLst>
            <a:ext uri="{FF2B5EF4-FFF2-40B4-BE49-F238E27FC236}">
              <a16:creationId xmlns:a16="http://schemas.microsoft.com/office/drawing/2014/main" id="{02828F78-06B6-4783-92CE-6C9D78D8BBB6}"/>
            </a:ext>
          </a:extLst>
        </xdr:cNvPr>
        <xdr:cNvPicPr>
          <a:picLocks noChangeAspect="1"/>
        </xdr:cNvPicPr>
      </xdr:nvPicPr>
      <xdr:blipFill>
        <a:blip xmlns:r="http://schemas.openxmlformats.org/officeDocument/2006/relationships" r:embed="rId42" cstate="screen">
          <a:extLst>
            <a:ext uri="{28A0092B-C50C-407E-A947-70E740481C1C}">
              <a14:useLocalDpi xmlns:a14="http://schemas.microsoft.com/office/drawing/2010/main"/>
            </a:ext>
          </a:extLst>
        </a:blip>
        <a:stretch>
          <a:fillRect/>
        </a:stretch>
      </xdr:blipFill>
      <xdr:spPr>
        <a:xfrm>
          <a:off x="383737" y="15924932"/>
          <a:ext cx="3839098" cy="2016545"/>
        </a:xfrm>
        <a:prstGeom prst="rect">
          <a:avLst/>
        </a:prstGeom>
      </xdr:spPr>
    </xdr:pic>
    <xdr:clientData/>
  </xdr:twoCellAnchor>
  <xdr:twoCellAnchor editAs="oneCell">
    <xdr:from>
      <xdr:col>7</xdr:col>
      <xdr:colOff>104724</xdr:colOff>
      <xdr:row>71</xdr:row>
      <xdr:rowOff>171642</xdr:rowOff>
    </xdr:from>
    <xdr:to>
      <xdr:col>11</xdr:col>
      <xdr:colOff>488014</xdr:colOff>
      <xdr:row>84</xdr:row>
      <xdr:rowOff>10561</xdr:rowOff>
    </xdr:to>
    <xdr:pic>
      <xdr:nvPicPr>
        <xdr:cNvPr id="44" name="Imagen 43">
          <a:extLst>
            <a:ext uri="{FF2B5EF4-FFF2-40B4-BE49-F238E27FC236}">
              <a16:creationId xmlns:a16="http://schemas.microsoft.com/office/drawing/2014/main" id="{1C547B9C-0E43-4461-A9D8-BB8F95262CA5}"/>
            </a:ext>
          </a:extLst>
        </xdr:cNvPr>
        <xdr:cNvPicPr>
          <a:picLocks noChangeAspect="1"/>
        </xdr:cNvPicPr>
      </xdr:nvPicPr>
      <xdr:blipFill>
        <a:blip xmlns:r="http://schemas.openxmlformats.org/officeDocument/2006/relationships" r:embed="rId43" cstate="screen">
          <a:extLst>
            <a:ext uri="{28A0092B-C50C-407E-A947-70E740481C1C}">
              <a14:useLocalDpi xmlns:a14="http://schemas.microsoft.com/office/drawing/2010/main"/>
            </a:ext>
          </a:extLst>
        </a:blip>
        <a:stretch>
          <a:fillRect/>
        </a:stretch>
      </xdr:blipFill>
      <xdr:spPr>
        <a:xfrm>
          <a:off x="4509084" y="15815502"/>
          <a:ext cx="4231390" cy="2216359"/>
        </a:xfrm>
        <a:prstGeom prst="rect">
          <a:avLst/>
        </a:prstGeom>
      </xdr:spPr>
    </xdr:pic>
    <xdr:clientData/>
  </xdr:twoCellAnchor>
  <xdr:twoCellAnchor editAs="oneCell">
    <xdr:from>
      <xdr:col>2</xdr:col>
      <xdr:colOff>72655</xdr:colOff>
      <xdr:row>135</xdr:row>
      <xdr:rowOff>49729</xdr:rowOff>
    </xdr:from>
    <xdr:to>
      <xdr:col>6</xdr:col>
      <xdr:colOff>833858</xdr:colOff>
      <xdr:row>148</xdr:row>
      <xdr:rowOff>122950</xdr:rowOff>
    </xdr:to>
    <xdr:pic>
      <xdr:nvPicPr>
        <xdr:cNvPr id="45" name="Imagen 44">
          <a:extLst>
            <a:ext uri="{FF2B5EF4-FFF2-40B4-BE49-F238E27FC236}">
              <a16:creationId xmlns:a16="http://schemas.microsoft.com/office/drawing/2014/main" id="{CD96339C-03D9-4105-9A31-3CF30029BAAF}"/>
            </a:ext>
          </a:extLst>
        </xdr:cNvPr>
        <xdr:cNvPicPr>
          <a:picLocks noChangeAspect="1"/>
        </xdr:cNvPicPr>
      </xdr:nvPicPr>
      <xdr:blipFill>
        <a:blip xmlns:r="http://schemas.openxmlformats.org/officeDocument/2006/relationships" r:embed="rId44" cstate="screen">
          <a:extLst>
            <a:ext uri="{28A0092B-C50C-407E-A947-70E740481C1C}">
              <a14:useLocalDpi xmlns:a14="http://schemas.microsoft.com/office/drawing/2010/main"/>
            </a:ext>
          </a:extLst>
        </a:blip>
        <a:stretch>
          <a:fillRect/>
        </a:stretch>
      </xdr:blipFill>
      <xdr:spPr>
        <a:xfrm>
          <a:off x="636535" y="27458869"/>
          <a:ext cx="3481543" cy="2450661"/>
        </a:xfrm>
        <a:prstGeom prst="rect">
          <a:avLst/>
        </a:prstGeom>
      </xdr:spPr>
    </xdr:pic>
    <xdr:clientData/>
  </xdr:twoCellAnchor>
  <xdr:twoCellAnchor editAs="oneCell">
    <xdr:from>
      <xdr:col>7</xdr:col>
      <xdr:colOff>450897</xdr:colOff>
      <xdr:row>135</xdr:row>
      <xdr:rowOff>36821</xdr:rowOff>
    </xdr:from>
    <xdr:to>
      <xdr:col>11</xdr:col>
      <xdr:colOff>112718</xdr:colOff>
      <xdr:row>148</xdr:row>
      <xdr:rowOff>107282</xdr:rowOff>
    </xdr:to>
    <xdr:pic>
      <xdr:nvPicPr>
        <xdr:cNvPr id="46" name="Imagen 45">
          <a:extLst>
            <a:ext uri="{FF2B5EF4-FFF2-40B4-BE49-F238E27FC236}">
              <a16:creationId xmlns:a16="http://schemas.microsoft.com/office/drawing/2014/main" id="{FAA3A4AA-5914-415E-BCE0-A85EE1E7852B}"/>
            </a:ext>
          </a:extLst>
        </xdr:cNvPr>
        <xdr:cNvPicPr>
          <a:picLocks noChangeAspect="1"/>
        </xdr:cNvPicPr>
      </xdr:nvPicPr>
      <xdr:blipFill>
        <a:blip xmlns:r="http://schemas.openxmlformats.org/officeDocument/2006/relationships" r:embed="rId45" cstate="screen">
          <a:extLst>
            <a:ext uri="{28A0092B-C50C-407E-A947-70E740481C1C}">
              <a14:useLocalDpi xmlns:a14="http://schemas.microsoft.com/office/drawing/2010/main"/>
            </a:ext>
          </a:extLst>
        </a:blip>
        <a:stretch>
          <a:fillRect/>
        </a:stretch>
      </xdr:blipFill>
      <xdr:spPr>
        <a:xfrm>
          <a:off x="4855257" y="27445961"/>
          <a:ext cx="3509921" cy="2447901"/>
        </a:xfrm>
        <a:prstGeom prst="rect">
          <a:avLst/>
        </a:prstGeom>
      </xdr:spPr>
    </xdr:pic>
    <xdr:clientData/>
  </xdr:twoCellAnchor>
  <xdr:twoCellAnchor editAs="oneCell">
    <xdr:from>
      <xdr:col>2</xdr:col>
      <xdr:colOff>53605</xdr:colOff>
      <xdr:row>119</xdr:row>
      <xdr:rowOff>62012</xdr:rowOff>
    </xdr:from>
    <xdr:to>
      <xdr:col>6</xdr:col>
      <xdr:colOff>814808</xdr:colOff>
      <xdr:row>132</xdr:row>
      <xdr:rowOff>129715</xdr:rowOff>
    </xdr:to>
    <xdr:pic>
      <xdr:nvPicPr>
        <xdr:cNvPr id="47" name="Imagen 46">
          <a:extLst>
            <a:ext uri="{FF2B5EF4-FFF2-40B4-BE49-F238E27FC236}">
              <a16:creationId xmlns:a16="http://schemas.microsoft.com/office/drawing/2014/main" id="{2AA7916F-6A1A-48AB-8ACB-F823DE05DA2F}"/>
            </a:ext>
          </a:extLst>
        </xdr:cNvPr>
        <xdr:cNvPicPr>
          <a:picLocks noChangeAspect="1"/>
        </xdr:cNvPicPr>
      </xdr:nvPicPr>
      <xdr:blipFill>
        <a:blip xmlns:r="http://schemas.openxmlformats.org/officeDocument/2006/relationships" r:embed="rId46" cstate="screen">
          <a:extLst>
            <a:ext uri="{28A0092B-C50C-407E-A947-70E740481C1C}">
              <a14:useLocalDpi xmlns:a14="http://schemas.microsoft.com/office/drawing/2010/main"/>
            </a:ext>
          </a:extLst>
        </a:blip>
        <a:stretch>
          <a:fillRect/>
        </a:stretch>
      </xdr:blipFill>
      <xdr:spPr>
        <a:xfrm>
          <a:off x="617485" y="24529832"/>
          <a:ext cx="3481543" cy="2445143"/>
        </a:xfrm>
        <a:prstGeom prst="rect">
          <a:avLst/>
        </a:prstGeom>
      </xdr:spPr>
    </xdr:pic>
    <xdr:clientData/>
  </xdr:twoCellAnchor>
  <xdr:twoCellAnchor editAs="oneCell">
    <xdr:from>
      <xdr:col>7</xdr:col>
      <xdr:colOff>546537</xdr:colOff>
      <xdr:row>119</xdr:row>
      <xdr:rowOff>58541</xdr:rowOff>
    </xdr:from>
    <xdr:to>
      <xdr:col>11</xdr:col>
      <xdr:colOff>45305</xdr:colOff>
      <xdr:row>132</xdr:row>
      <xdr:rowOff>132976</xdr:rowOff>
    </xdr:to>
    <xdr:pic>
      <xdr:nvPicPr>
        <xdr:cNvPr id="48" name="Imagen 47">
          <a:extLst>
            <a:ext uri="{FF2B5EF4-FFF2-40B4-BE49-F238E27FC236}">
              <a16:creationId xmlns:a16="http://schemas.microsoft.com/office/drawing/2014/main" id="{AC575CC7-6A5B-4F5C-A3A6-1241A64B638F}"/>
            </a:ext>
          </a:extLst>
        </xdr:cNvPr>
        <xdr:cNvPicPr>
          <a:picLocks noChangeAspect="1"/>
        </xdr:cNvPicPr>
      </xdr:nvPicPr>
      <xdr:blipFill>
        <a:blip xmlns:r="http://schemas.openxmlformats.org/officeDocument/2006/relationships" r:embed="rId47" cstate="screen">
          <a:extLst>
            <a:ext uri="{28A0092B-C50C-407E-A947-70E740481C1C}">
              <a14:useLocalDpi xmlns:a14="http://schemas.microsoft.com/office/drawing/2010/main"/>
            </a:ext>
          </a:extLst>
        </a:blip>
        <a:stretch>
          <a:fillRect/>
        </a:stretch>
      </xdr:blipFill>
      <xdr:spPr>
        <a:xfrm>
          <a:off x="4950897" y="24526361"/>
          <a:ext cx="3346868" cy="2451875"/>
        </a:xfrm>
        <a:prstGeom prst="rect">
          <a:avLst/>
        </a:prstGeom>
      </xdr:spPr>
    </xdr:pic>
    <xdr:clientData/>
  </xdr:twoCellAnchor>
  <xdr:twoCellAnchor editAs="oneCell">
    <xdr:from>
      <xdr:col>1</xdr:col>
      <xdr:colOff>133350</xdr:colOff>
      <xdr:row>88</xdr:row>
      <xdr:rowOff>104775</xdr:rowOff>
    </xdr:from>
    <xdr:to>
      <xdr:col>6</xdr:col>
      <xdr:colOff>925225</xdr:colOff>
      <xdr:row>99</xdr:row>
      <xdr:rowOff>105080</xdr:rowOff>
    </xdr:to>
    <xdr:pic>
      <xdr:nvPicPr>
        <xdr:cNvPr id="49" name="Imagen 48">
          <a:extLst>
            <a:ext uri="{FF2B5EF4-FFF2-40B4-BE49-F238E27FC236}">
              <a16:creationId xmlns:a16="http://schemas.microsoft.com/office/drawing/2014/main" id="{E1D56858-B2C3-4F2F-9FB8-5663AE396F8E}"/>
            </a:ext>
          </a:extLst>
        </xdr:cNvPr>
        <xdr:cNvPicPr>
          <a:picLocks noChangeAspect="1"/>
        </xdr:cNvPicPr>
      </xdr:nvPicPr>
      <xdr:blipFill>
        <a:blip xmlns:r="http://schemas.openxmlformats.org/officeDocument/2006/relationships" r:embed="rId48" cstate="screen">
          <a:extLst>
            <a:ext uri="{28A0092B-C50C-407E-A947-70E740481C1C}">
              <a14:useLocalDpi xmlns:a14="http://schemas.microsoft.com/office/drawing/2010/main"/>
            </a:ext>
          </a:extLst>
        </a:blip>
        <a:stretch>
          <a:fillRect/>
        </a:stretch>
      </xdr:blipFill>
      <xdr:spPr>
        <a:xfrm>
          <a:off x="377190" y="18872835"/>
          <a:ext cx="3832255" cy="2011985"/>
        </a:xfrm>
        <a:prstGeom prst="rect">
          <a:avLst/>
        </a:prstGeom>
      </xdr:spPr>
    </xdr:pic>
    <xdr:clientData/>
  </xdr:twoCellAnchor>
  <xdr:twoCellAnchor editAs="oneCell">
    <xdr:from>
      <xdr:col>8</xdr:col>
      <xdr:colOff>84413</xdr:colOff>
      <xdr:row>87</xdr:row>
      <xdr:rowOff>165171</xdr:rowOff>
    </xdr:from>
    <xdr:to>
      <xdr:col>11</xdr:col>
      <xdr:colOff>126300</xdr:colOff>
      <xdr:row>100</xdr:row>
      <xdr:rowOff>83345</xdr:rowOff>
    </xdr:to>
    <xdr:pic>
      <xdr:nvPicPr>
        <xdr:cNvPr id="50" name="Imagen 49">
          <a:extLst>
            <a:ext uri="{FF2B5EF4-FFF2-40B4-BE49-F238E27FC236}">
              <a16:creationId xmlns:a16="http://schemas.microsoft.com/office/drawing/2014/main" id="{15E0D712-8363-493E-8220-C96FA1654825}"/>
            </a:ext>
          </a:extLst>
        </xdr:cNvPr>
        <xdr:cNvPicPr>
          <a:picLocks noChangeAspect="1"/>
        </xdr:cNvPicPr>
      </xdr:nvPicPr>
      <xdr:blipFill>
        <a:blip xmlns:r="http://schemas.openxmlformats.org/officeDocument/2006/relationships" r:embed="rId49" cstate="screen">
          <a:extLst>
            <a:ext uri="{28A0092B-C50C-407E-A947-70E740481C1C}">
              <a14:useLocalDpi xmlns:a14="http://schemas.microsoft.com/office/drawing/2010/main"/>
            </a:ext>
          </a:extLst>
        </a:blip>
        <a:stretch>
          <a:fillRect/>
        </a:stretch>
      </xdr:blipFill>
      <xdr:spPr>
        <a:xfrm>
          <a:off x="5075513" y="18750351"/>
          <a:ext cx="3303247" cy="2295614"/>
        </a:xfrm>
        <a:prstGeom prst="rect">
          <a:avLst/>
        </a:prstGeom>
      </xdr:spPr>
    </xdr:pic>
    <xdr:clientData/>
  </xdr:twoCellAnchor>
  <xdr:twoCellAnchor editAs="oneCell">
    <xdr:from>
      <xdr:col>2</xdr:col>
      <xdr:colOff>129113</xdr:colOff>
      <xdr:row>103</xdr:row>
      <xdr:rowOff>123400</xdr:rowOff>
    </xdr:from>
    <xdr:to>
      <xdr:col>6</xdr:col>
      <xdr:colOff>700725</xdr:colOff>
      <xdr:row>116</xdr:row>
      <xdr:rowOff>48918</xdr:rowOff>
    </xdr:to>
    <xdr:pic>
      <xdr:nvPicPr>
        <xdr:cNvPr id="51" name="Imagen 50">
          <a:extLst>
            <a:ext uri="{FF2B5EF4-FFF2-40B4-BE49-F238E27FC236}">
              <a16:creationId xmlns:a16="http://schemas.microsoft.com/office/drawing/2014/main" id="{E4DDD45D-F7A8-4DE0-A86E-597EFF17175A}"/>
            </a:ext>
          </a:extLst>
        </xdr:cNvPr>
        <xdr:cNvPicPr>
          <a:picLocks noChangeAspect="1"/>
        </xdr:cNvPicPr>
      </xdr:nvPicPr>
      <xdr:blipFill>
        <a:blip xmlns:r="http://schemas.openxmlformats.org/officeDocument/2006/relationships" r:embed="rId50" cstate="screen">
          <a:extLst>
            <a:ext uri="{28A0092B-C50C-407E-A947-70E740481C1C}">
              <a14:useLocalDpi xmlns:a14="http://schemas.microsoft.com/office/drawing/2010/main"/>
            </a:ext>
          </a:extLst>
        </a:blip>
        <a:stretch>
          <a:fillRect/>
        </a:stretch>
      </xdr:blipFill>
      <xdr:spPr>
        <a:xfrm>
          <a:off x="692993" y="21649900"/>
          <a:ext cx="3291952" cy="2302958"/>
        </a:xfrm>
        <a:prstGeom prst="rect">
          <a:avLst/>
        </a:prstGeom>
      </xdr:spPr>
    </xdr:pic>
    <xdr:clientData/>
  </xdr:twoCellAnchor>
  <xdr:twoCellAnchor editAs="oneCell">
    <xdr:from>
      <xdr:col>8</xdr:col>
      <xdr:colOff>49985</xdr:colOff>
      <xdr:row>103</xdr:row>
      <xdr:rowOff>110949</xdr:rowOff>
    </xdr:from>
    <xdr:to>
      <xdr:col>11</xdr:col>
      <xdr:colOff>84526</xdr:colOff>
      <xdr:row>116</xdr:row>
      <xdr:rowOff>32794</xdr:rowOff>
    </xdr:to>
    <xdr:pic>
      <xdr:nvPicPr>
        <xdr:cNvPr id="52" name="Imagen 51">
          <a:extLst>
            <a:ext uri="{FF2B5EF4-FFF2-40B4-BE49-F238E27FC236}">
              <a16:creationId xmlns:a16="http://schemas.microsoft.com/office/drawing/2014/main" id="{A922AE7A-C8B7-40A7-B822-1CD15CE1DBE9}"/>
            </a:ext>
          </a:extLst>
        </xdr:cNvPr>
        <xdr:cNvPicPr>
          <a:picLocks noChangeAspect="1"/>
        </xdr:cNvPicPr>
      </xdr:nvPicPr>
      <xdr:blipFill>
        <a:blip xmlns:r="http://schemas.openxmlformats.org/officeDocument/2006/relationships" r:embed="rId51" cstate="screen">
          <a:extLst>
            <a:ext uri="{28A0092B-C50C-407E-A947-70E740481C1C}">
              <a14:useLocalDpi xmlns:a14="http://schemas.microsoft.com/office/drawing/2010/main"/>
            </a:ext>
          </a:extLst>
        </a:blip>
        <a:stretch>
          <a:fillRect/>
        </a:stretch>
      </xdr:blipFill>
      <xdr:spPr>
        <a:xfrm>
          <a:off x="5041085" y="21637449"/>
          <a:ext cx="3295901" cy="2299285"/>
        </a:xfrm>
        <a:prstGeom prst="rect">
          <a:avLst/>
        </a:prstGeom>
      </xdr:spPr>
    </xdr:pic>
    <xdr:clientData/>
  </xdr:twoCellAnchor>
  <xdr:twoCellAnchor editAs="oneCell">
    <xdr:from>
      <xdr:col>2</xdr:col>
      <xdr:colOff>129113</xdr:colOff>
      <xdr:row>151</xdr:row>
      <xdr:rowOff>161500</xdr:rowOff>
    </xdr:from>
    <xdr:to>
      <xdr:col>6</xdr:col>
      <xdr:colOff>700725</xdr:colOff>
      <xdr:row>164</xdr:row>
      <xdr:rowOff>87018</xdr:rowOff>
    </xdr:to>
    <xdr:pic>
      <xdr:nvPicPr>
        <xdr:cNvPr id="53" name="Imagen 52">
          <a:extLst>
            <a:ext uri="{FF2B5EF4-FFF2-40B4-BE49-F238E27FC236}">
              <a16:creationId xmlns:a16="http://schemas.microsoft.com/office/drawing/2014/main" id="{9EB58A74-8A6E-49B1-BA4B-6DCF92E3079F}"/>
            </a:ext>
          </a:extLst>
        </xdr:cNvPr>
        <xdr:cNvPicPr>
          <a:picLocks noChangeAspect="1"/>
        </xdr:cNvPicPr>
      </xdr:nvPicPr>
      <xdr:blipFill>
        <a:blip xmlns:r="http://schemas.openxmlformats.org/officeDocument/2006/relationships" r:embed="rId52" cstate="screen">
          <a:extLst>
            <a:ext uri="{28A0092B-C50C-407E-A947-70E740481C1C}">
              <a14:useLocalDpi xmlns:a14="http://schemas.microsoft.com/office/drawing/2010/main"/>
            </a:ext>
          </a:extLst>
        </a:blip>
        <a:stretch>
          <a:fillRect/>
        </a:stretch>
      </xdr:blipFill>
      <xdr:spPr>
        <a:xfrm>
          <a:off x="692993" y="30511960"/>
          <a:ext cx="3291952" cy="2302958"/>
        </a:xfrm>
        <a:prstGeom prst="rect">
          <a:avLst/>
        </a:prstGeom>
      </xdr:spPr>
    </xdr:pic>
    <xdr:clientData/>
  </xdr:twoCellAnchor>
  <xdr:twoCellAnchor editAs="oneCell">
    <xdr:from>
      <xdr:col>7</xdr:col>
      <xdr:colOff>435336</xdr:colOff>
      <xdr:row>151</xdr:row>
      <xdr:rowOff>26388</xdr:rowOff>
    </xdr:from>
    <xdr:to>
      <xdr:col>11</xdr:col>
      <xdr:colOff>223052</xdr:colOff>
      <xdr:row>165</xdr:row>
      <xdr:rowOff>1149</xdr:rowOff>
    </xdr:to>
    <xdr:pic>
      <xdr:nvPicPr>
        <xdr:cNvPr id="54" name="Imagen 53">
          <a:extLst>
            <a:ext uri="{FF2B5EF4-FFF2-40B4-BE49-F238E27FC236}">
              <a16:creationId xmlns:a16="http://schemas.microsoft.com/office/drawing/2014/main" id="{67FE884E-0C0E-406C-B02A-B0983F3FF0A3}"/>
            </a:ext>
          </a:extLst>
        </xdr:cNvPr>
        <xdr:cNvPicPr>
          <a:picLocks noChangeAspect="1"/>
        </xdr:cNvPicPr>
      </xdr:nvPicPr>
      <xdr:blipFill>
        <a:blip xmlns:r="http://schemas.openxmlformats.org/officeDocument/2006/relationships" r:embed="rId53" cstate="screen">
          <a:extLst>
            <a:ext uri="{28A0092B-C50C-407E-A947-70E740481C1C}">
              <a14:useLocalDpi xmlns:a14="http://schemas.microsoft.com/office/drawing/2010/main"/>
            </a:ext>
          </a:extLst>
        </a:blip>
        <a:stretch>
          <a:fillRect/>
        </a:stretch>
      </xdr:blipFill>
      <xdr:spPr>
        <a:xfrm>
          <a:off x="4839696" y="30376848"/>
          <a:ext cx="3635816" cy="2535081"/>
        </a:xfrm>
        <a:prstGeom prst="rect">
          <a:avLst/>
        </a:prstGeom>
      </xdr:spPr>
    </xdr:pic>
    <xdr:clientData/>
  </xdr:twoCellAnchor>
  <xdr:twoCellAnchor editAs="oneCell">
    <xdr:from>
      <xdr:col>1</xdr:col>
      <xdr:colOff>247578</xdr:colOff>
      <xdr:row>167</xdr:row>
      <xdr:rowOff>12824</xdr:rowOff>
    </xdr:from>
    <xdr:to>
      <xdr:col>6</xdr:col>
      <xdr:colOff>829911</xdr:colOff>
      <xdr:row>180</xdr:row>
      <xdr:rowOff>178544</xdr:rowOff>
    </xdr:to>
    <xdr:pic>
      <xdr:nvPicPr>
        <xdr:cNvPr id="55" name="Imagen 54">
          <a:extLst>
            <a:ext uri="{FF2B5EF4-FFF2-40B4-BE49-F238E27FC236}">
              <a16:creationId xmlns:a16="http://schemas.microsoft.com/office/drawing/2014/main" id="{DE22FC6D-5E4A-46EB-8E47-DE4BEB2481E6}"/>
            </a:ext>
          </a:extLst>
        </xdr:cNvPr>
        <xdr:cNvPicPr>
          <a:picLocks noChangeAspect="1"/>
        </xdr:cNvPicPr>
      </xdr:nvPicPr>
      <xdr:blipFill>
        <a:blip xmlns:r="http://schemas.openxmlformats.org/officeDocument/2006/relationships" r:embed="rId54" cstate="screen">
          <a:extLst>
            <a:ext uri="{28A0092B-C50C-407E-A947-70E740481C1C}">
              <a14:useLocalDpi xmlns:a14="http://schemas.microsoft.com/office/drawing/2010/main"/>
            </a:ext>
          </a:extLst>
        </a:blip>
        <a:stretch>
          <a:fillRect/>
        </a:stretch>
      </xdr:blipFill>
      <xdr:spPr>
        <a:xfrm>
          <a:off x="491418" y="33304604"/>
          <a:ext cx="3622713" cy="2543160"/>
        </a:xfrm>
        <a:prstGeom prst="rect">
          <a:avLst/>
        </a:prstGeom>
      </xdr:spPr>
    </xdr:pic>
    <xdr:clientData/>
  </xdr:twoCellAnchor>
  <xdr:twoCellAnchor editAs="oneCell">
    <xdr:from>
      <xdr:col>7</xdr:col>
      <xdr:colOff>416286</xdr:colOff>
      <xdr:row>167</xdr:row>
      <xdr:rowOff>26388</xdr:rowOff>
    </xdr:from>
    <xdr:to>
      <xdr:col>11</xdr:col>
      <xdr:colOff>204002</xdr:colOff>
      <xdr:row>181</xdr:row>
      <xdr:rowOff>1149</xdr:rowOff>
    </xdr:to>
    <xdr:pic>
      <xdr:nvPicPr>
        <xdr:cNvPr id="56" name="Imagen 55">
          <a:extLst>
            <a:ext uri="{FF2B5EF4-FFF2-40B4-BE49-F238E27FC236}">
              <a16:creationId xmlns:a16="http://schemas.microsoft.com/office/drawing/2014/main" id="{E4254C1A-CF90-428A-AABC-BF572449533A}"/>
            </a:ext>
          </a:extLst>
        </xdr:cNvPr>
        <xdr:cNvPicPr>
          <a:picLocks noChangeAspect="1"/>
        </xdr:cNvPicPr>
      </xdr:nvPicPr>
      <xdr:blipFill>
        <a:blip xmlns:r="http://schemas.openxmlformats.org/officeDocument/2006/relationships" r:embed="rId55" cstate="screen">
          <a:extLst>
            <a:ext uri="{28A0092B-C50C-407E-A947-70E740481C1C}">
              <a14:useLocalDpi xmlns:a14="http://schemas.microsoft.com/office/drawing/2010/main"/>
            </a:ext>
          </a:extLst>
        </a:blip>
        <a:stretch>
          <a:fillRect/>
        </a:stretch>
      </xdr:blipFill>
      <xdr:spPr>
        <a:xfrm>
          <a:off x="4820646" y="33318168"/>
          <a:ext cx="3635816" cy="2535081"/>
        </a:xfrm>
        <a:prstGeom prst="rect">
          <a:avLst/>
        </a:prstGeom>
      </xdr:spPr>
    </xdr:pic>
    <xdr:clientData/>
  </xdr:twoCellAnchor>
  <xdr:twoCellAnchor editAs="oneCell">
    <xdr:from>
      <xdr:col>7</xdr:col>
      <xdr:colOff>55051</xdr:colOff>
      <xdr:row>377</xdr:row>
      <xdr:rowOff>112452</xdr:rowOff>
    </xdr:from>
    <xdr:to>
      <xdr:col>11</xdr:col>
      <xdr:colOff>584286</xdr:colOff>
      <xdr:row>390</xdr:row>
      <xdr:rowOff>21547</xdr:rowOff>
    </xdr:to>
    <xdr:pic>
      <xdr:nvPicPr>
        <xdr:cNvPr id="57" name="Imagen 56">
          <a:extLst>
            <a:ext uri="{FF2B5EF4-FFF2-40B4-BE49-F238E27FC236}">
              <a16:creationId xmlns:a16="http://schemas.microsoft.com/office/drawing/2014/main" id="{D301DA60-9705-415E-B753-B25EB839B309}"/>
            </a:ext>
          </a:extLst>
        </xdr:cNvPr>
        <xdr:cNvPicPr>
          <a:picLocks noChangeAspect="1"/>
        </xdr:cNvPicPr>
      </xdr:nvPicPr>
      <xdr:blipFill>
        <a:blip xmlns:r="http://schemas.openxmlformats.org/officeDocument/2006/relationships" r:embed="rId56" cstate="screen">
          <a:extLst>
            <a:ext uri="{28A0092B-C50C-407E-A947-70E740481C1C}">
              <a14:useLocalDpi xmlns:a14="http://schemas.microsoft.com/office/drawing/2010/main"/>
            </a:ext>
          </a:extLst>
        </a:blip>
        <a:stretch>
          <a:fillRect/>
        </a:stretch>
      </xdr:blipFill>
      <xdr:spPr>
        <a:xfrm>
          <a:off x="4459411" y="76541052"/>
          <a:ext cx="4377335" cy="228653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8FA7C569-A51A-4683-8993-6A6D6A97BBE6}"/>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184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5F11D059-8D3B-439F-9FC8-31E0959423D3}"/>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25804" y="106680"/>
          <a:ext cx="928691" cy="321945"/>
        </a:xfrm>
        <a:prstGeom prst="rect">
          <a:avLst/>
        </a:prstGeom>
      </xdr:spPr>
    </xdr:pic>
    <xdr:clientData/>
  </xdr:oneCellAnchor>
  <xdr:twoCellAnchor editAs="oneCell">
    <xdr:from>
      <xdr:col>2</xdr:col>
      <xdr:colOff>1218</xdr:colOff>
      <xdr:row>100</xdr:row>
      <xdr:rowOff>105572</xdr:rowOff>
    </xdr:from>
    <xdr:to>
      <xdr:col>6</xdr:col>
      <xdr:colOff>755957</xdr:colOff>
      <xdr:row>112</xdr:row>
      <xdr:rowOff>401835</xdr:rowOff>
    </xdr:to>
    <xdr:pic>
      <xdr:nvPicPr>
        <xdr:cNvPr id="4" name="Imagen 3">
          <a:extLst>
            <a:ext uri="{FF2B5EF4-FFF2-40B4-BE49-F238E27FC236}">
              <a16:creationId xmlns:a16="http://schemas.microsoft.com/office/drawing/2014/main" id="{ABDFD7C8-FBD1-4BBC-B7A1-1B4C15A67262}"/>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526998" y="20687192"/>
          <a:ext cx="3475079" cy="2490823"/>
        </a:xfrm>
        <a:prstGeom prst="rect">
          <a:avLst/>
        </a:prstGeom>
      </xdr:spPr>
    </xdr:pic>
    <xdr:clientData/>
  </xdr:twoCellAnchor>
  <xdr:twoCellAnchor editAs="oneCell">
    <xdr:from>
      <xdr:col>7</xdr:col>
      <xdr:colOff>463843</xdr:colOff>
      <xdr:row>100</xdr:row>
      <xdr:rowOff>81705</xdr:rowOff>
    </xdr:from>
    <xdr:to>
      <xdr:col>11</xdr:col>
      <xdr:colOff>124265</xdr:colOff>
      <xdr:row>112</xdr:row>
      <xdr:rowOff>386247</xdr:rowOff>
    </xdr:to>
    <xdr:pic>
      <xdr:nvPicPr>
        <xdr:cNvPr id="5" name="Imagen 4">
          <a:extLst>
            <a:ext uri="{FF2B5EF4-FFF2-40B4-BE49-F238E27FC236}">
              <a16:creationId xmlns:a16="http://schemas.microsoft.com/office/drawing/2014/main" id="{9A6D265E-3181-4CAA-A80A-365879A7C930}"/>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4830103" y="20663325"/>
          <a:ext cx="3508522" cy="2499102"/>
        </a:xfrm>
        <a:prstGeom prst="rect">
          <a:avLst/>
        </a:prstGeom>
      </xdr:spPr>
    </xdr:pic>
    <xdr:clientData/>
  </xdr:twoCellAnchor>
  <xdr:twoCellAnchor editAs="oneCell">
    <xdr:from>
      <xdr:col>1</xdr:col>
      <xdr:colOff>79335</xdr:colOff>
      <xdr:row>55</xdr:row>
      <xdr:rowOff>134867</xdr:rowOff>
    </xdr:from>
    <xdr:to>
      <xdr:col>6</xdr:col>
      <xdr:colOff>995965</xdr:colOff>
      <xdr:row>67</xdr:row>
      <xdr:rowOff>59986</xdr:rowOff>
    </xdr:to>
    <xdr:pic>
      <xdr:nvPicPr>
        <xdr:cNvPr id="6" name="Imagen 5">
          <a:extLst>
            <a:ext uri="{FF2B5EF4-FFF2-40B4-BE49-F238E27FC236}">
              <a16:creationId xmlns:a16="http://schemas.microsoft.com/office/drawing/2014/main" id="{3E23AE21-9B82-4E29-B2EB-F5D1AE27CE58}"/>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285075" y="12349727"/>
          <a:ext cx="3957010" cy="2119679"/>
        </a:xfrm>
        <a:prstGeom prst="rect">
          <a:avLst/>
        </a:prstGeom>
      </xdr:spPr>
    </xdr:pic>
    <xdr:clientData/>
  </xdr:twoCellAnchor>
  <xdr:twoCellAnchor editAs="oneCell">
    <xdr:from>
      <xdr:col>7</xdr:col>
      <xdr:colOff>265203</xdr:colOff>
      <xdr:row>55</xdr:row>
      <xdr:rowOff>135647</xdr:rowOff>
    </xdr:from>
    <xdr:to>
      <xdr:col>11</xdr:col>
      <xdr:colOff>390316</xdr:colOff>
      <xdr:row>67</xdr:row>
      <xdr:rowOff>45591</xdr:rowOff>
    </xdr:to>
    <xdr:pic>
      <xdr:nvPicPr>
        <xdr:cNvPr id="7" name="Imagen 6">
          <a:extLst>
            <a:ext uri="{FF2B5EF4-FFF2-40B4-BE49-F238E27FC236}">
              <a16:creationId xmlns:a16="http://schemas.microsoft.com/office/drawing/2014/main" id="{89F0CB64-6AED-4818-9E49-213305382206}"/>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631463" y="12350507"/>
          <a:ext cx="3973213" cy="2104504"/>
        </a:xfrm>
        <a:prstGeom prst="rect">
          <a:avLst/>
        </a:prstGeom>
      </xdr:spPr>
    </xdr:pic>
    <xdr:clientData/>
  </xdr:twoCellAnchor>
  <xdr:twoCellAnchor editAs="oneCell">
    <xdr:from>
      <xdr:col>1</xdr:col>
      <xdr:colOff>81349</xdr:colOff>
      <xdr:row>39</xdr:row>
      <xdr:rowOff>291192</xdr:rowOff>
    </xdr:from>
    <xdr:to>
      <xdr:col>6</xdr:col>
      <xdr:colOff>991908</xdr:colOff>
      <xdr:row>51</xdr:row>
      <xdr:rowOff>23744</xdr:rowOff>
    </xdr:to>
    <xdr:pic>
      <xdr:nvPicPr>
        <xdr:cNvPr id="8" name="Imagen 7">
          <a:extLst>
            <a:ext uri="{FF2B5EF4-FFF2-40B4-BE49-F238E27FC236}">
              <a16:creationId xmlns:a16="http://schemas.microsoft.com/office/drawing/2014/main" id="{55C24979-6834-454F-9734-101BEB1A658A}"/>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287089" y="9336132"/>
          <a:ext cx="3950939" cy="2125232"/>
        </a:xfrm>
        <a:prstGeom prst="rect">
          <a:avLst/>
        </a:prstGeom>
      </xdr:spPr>
    </xdr:pic>
    <xdr:clientData/>
  </xdr:twoCellAnchor>
  <xdr:twoCellAnchor editAs="oneCell">
    <xdr:from>
      <xdr:col>7</xdr:col>
      <xdr:colOff>38607</xdr:colOff>
      <xdr:row>39</xdr:row>
      <xdr:rowOff>201851</xdr:rowOff>
    </xdr:from>
    <xdr:to>
      <xdr:col>11</xdr:col>
      <xdr:colOff>560445</xdr:colOff>
      <xdr:row>51</xdr:row>
      <xdr:rowOff>145058</xdr:rowOff>
    </xdr:to>
    <xdr:pic>
      <xdr:nvPicPr>
        <xdr:cNvPr id="9" name="Imagen 8">
          <a:extLst>
            <a:ext uri="{FF2B5EF4-FFF2-40B4-BE49-F238E27FC236}">
              <a16:creationId xmlns:a16="http://schemas.microsoft.com/office/drawing/2014/main" id="{F68F2D14-86DE-40BF-9C29-B6714D06D655}"/>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4404867" y="9246791"/>
          <a:ext cx="4369938" cy="2335887"/>
        </a:xfrm>
        <a:prstGeom prst="rect">
          <a:avLst/>
        </a:prstGeom>
      </xdr:spPr>
    </xdr:pic>
    <xdr:clientData/>
  </xdr:twoCellAnchor>
  <xdr:twoCellAnchor editAs="oneCell">
    <xdr:from>
      <xdr:col>4</xdr:col>
      <xdr:colOff>25513</xdr:colOff>
      <xdr:row>23</xdr:row>
      <xdr:rowOff>59808</xdr:rowOff>
    </xdr:from>
    <xdr:to>
      <xdr:col>5</xdr:col>
      <xdr:colOff>654842</xdr:colOff>
      <xdr:row>36</xdr:row>
      <xdr:rowOff>136072</xdr:rowOff>
    </xdr:to>
    <xdr:pic>
      <xdr:nvPicPr>
        <xdr:cNvPr id="10" name="Imagen 9">
          <a:extLst>
            <a:ext uri="{FF2B5EF4-FFF2-40B4-BE49-F238E27FC236}">
              <a16:creationId xmlns:a16="http://schemas.microsoft.com/office/drawing/2014/main" id="{8EA39027-69DB-494F-A0FB-86C9004D64E9}"/>
            </a:ext>
          </a:extLst>
        </xdr:cNvPr>
        <xdr:cNvPicPr>
          <a:picLocks noChangeAspect="1" noChangeArrowheads="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a:fillRect/>
        </a:stretch>
      </xdr:blipFill>
      <xdr:spPr bwMode="auto">
        <a:xfrm>
          <a:off x="1671433" y="5934828"/>
          <a:ext cx="1414189" cy="26518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200013</xdr:colOff>
      <xdr:row>23</xdr:row>
      <xdr:rowOff>104697</xdr:rowOff>
    </xdr:from>
    <xdr:to>
      <xdr:col>10</xdr:col>
      <xdr:colOff>826357</xdr:colOff>
      <xdr:row>36</xdr:row>
      <xdr:rowOff>54584</xdr:rowOff>
    </xdr:to>
    <xdr:pic>
      <xdr:nvPicPr>
        <xdr:cNvPr id="11" name="Imagen 10">
          <a:extLst>
            <a:ext uri="{FF2B5EF4-FFF2-40B4-BE49-F238E27FC236}">
              <a16:creationId xmlns:a16="http://schemas.microsoft.com/office/drawing/2014/main" id="{A2A687AF-D928-45AF-8CB3-1B19A03BACE3}"/>
            </a:ext>
          </a:extLst>
        </xdr:cNvPr>
        <xdr:cNvPicPr>
          <a:picLocks noChangeAspect="1" noChangeArrowheads="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a:fillRect/>
        </a:stretch>
      </xdr:blipFill>
      <xdr:spPr bwMode="auto">
        <a:xfrm>
          <a:off x="5153013" y="5979717"/>
          <a:ext cx="2965684" cy="25254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162911</xdr:colOff>
      <xdr:row>6</xdr:row>
      <xdr:rowOff>5247</xdr:rowOff>
    </xdr:from>
    <xdr:to>
      <xdr:col>6</xdr:col>
      <xdr:colOff>942948</xdr:colOff>
      <xdr:row>19</xdr:row>
      <xdr:rowOff>182061</xdr:rowOff>
    </xdr:to>
    <xdr:pic>
      <xdr:nvPicPr>
        <xdr:cNvPr id="12" name="Imagen 11">
          <a:extLst>
            <a:ext uri="{FF2B5EF4-FFF2-40B4-BE49-F238E27FC236}">
              <a16:creationId xmlns:a16="http://schemas.microsoft.com/office/drawing/2014/main" id="{057022A2-5054-4010-AA80-543E65C92872}"/>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368651" y="1742607"/>
          <a:ext cx="3820417" cy="2752374"/>
        </a:xfrm>
        <a:prstGeom prst="rect">
          <a:avLst/>
        </a:prstGeom>
      </xdr:spPr>
    </xdr:pic>
    <xdr:clientData/>
  </xdr:twoCellAnchor>
  <xdr:twoCellAnchor editAs="oneCell">
    <xdr:from>
      <xdr:col>7</xdr:col>
      <xdr:colOff>341505</xdr:colOff>
      <xdr:row>6</xdr:row>
      <xdr:rowOff>10506</xdr:rowOff>
    </xdr:from>
    <xdr:to>
      <xdr:col>11</xdr:col>
      <xdr:colOff>339132</xdr:colOff>
      <xdr:row>20</xdr:row>
      <xdr:rowOff>1404</xdr:rowOff>
    </xdr:to>
    <xdr:pic>
      <xdr:nvPicPr>
        <xdr:cNvPr id="13" name="Imagen 12">
          <a:extLst>
            <a:ext uri="{FF2B5EF4-FFF2-40B4-BE49-F238E27FC236}">
              <a16:creationId xmlns:a16="http://schemas.microsoft.com/office/drawing/2014/main" id="{ECD1F539-5634-45B0-8503-EC8DA950D5FC}"/>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4707765" y="1747866"/>
          <a:ext cx="3845727" cy="2749338"/>
        </a:xfrm>
        <a:prstGeom prst="rect">
          <a:avLst/>
        </a:prstGeom>
      </xdr:spPr>
    </xdr:pic>
    <xdr:clientData/>
  </xdr:twoCellAnchor>
  <xdr:twoCellAnchor editAs="oneCell">
    <xdr:from>
      <xdr:col>3</xdr:col>
      <xdr:colOff>240193</xdr:colOff>
      <xdr:row>70</xdr:row>
      <xdr:rowOff>54370</xdr:rowOff>
    </xdr:from>
    <xdr:to>
      <xdr:col>5</xdr:col>
      <xdr:colOff>674696</xdr:colOff>
      <xdr:row>82</xdr:row>
      <xdr:rowOff>121600</xdr:rowOff>
    </xdr:to>
    <xdr:pic>
      <xdr:nvPicPr>
        <xdr:cNvPr id="14" name="Imagen 13">
          <a:extLst>
            <a:ext uri="{FF2B5EF4-FFF2-40B4-BE49-F238E27FC236}">
              <a16:creationId xmlns:a16="http://schemas.microsoft.com/office/drawing/2014/main" id="{9A09840D-BA3C-4E1D-91C7-44E7589FEA7E}"/>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1337473" y="15058150"/>
          <a:ext cx="1768003" cy="2261790"/>
        </a:xfrm>
        <a:prstGeom prst="rect">
          <a:avLst/>
        </a:prstGeom>
      </xdr:spPr>
    </xdr:pic>
    <xdr:clientData/>
  </xdr:twoCellAnchor>
  <xdr:twoCellAnchor editAs="oneCell">
    <xdr:from>
      <xdr:col>8</xdr:col>
      <xdr:colOff>701175</xdr:colOff>
      <xdr:row>70</xdr:row>
      <xdr:rowOff>54368</xdr:rowOff>
    </xdr:from>
    <xdr:to>
      <xdr:col>10</xdr:col>
      <xdr:colOff>152146</xdr:colOff>
      <xdr:row>82</xdr:row>
      <xdr:rowOff>121598</xdr:rowOff>
    </xdr:to>
    <xdr:pic>
      <xdr:nvPicPr>
        <xdr:cNvPr id="15" name="Imagen 14">
          <a:extLst>
            <a:ext uri="{FF2B5EF4-FFF2-40B4-BE49-F238E27FC236}">
              <a16:creationId xmlns:a16="http://schemas.microsoft.com/office/drawing/2014/main" id="{994735BA-F294-4BE0-A100-6F6B94C1DCF4}"/>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5654175" y="15058148"/>
          <a:ext cx="1790311" cy="2261790"/>
        </a:xfrm>
        <a:prstGeom prst="rect">
          <a:avLst/>
        </a:prstGeom>
      </xdr:spPr>
    </xdr:pic>
    <xdr:clientData/>
  </xdr:twoCellAnchor>
  <xdr:twoCellAnchor editAs="oneCell">
    <xdr:from>
      <xdr:col>3</xdr:col>
      <xdr:colOff>253913</xdr:colOff>
      <xdr:row>85</xdr:row>
      <xdr:rowOff>44217</xdr:rowOff>
    </xdr:from>
    <xdr:to>
      <xdr:col>5</xdr:col>
      <xdr:colOff>671859</xdr:colOff>
      <xdr:row>97</xdr:row>
      <xdr:rowOff>103169</xdr:rowOff>
    </xdr:to>
    <xdr:pic>
      <xdr:nvPicPr>
        <xdr:cNvPr id="16" name="Imagen 15">
          <a:extLst>
            <a:ext uri="{FF2B5EF4-FFF2-40B4-BE49-F238E27FC236}">
              <a16:creationId xmlns:a16="http://schemas.microsoft.com/office/drawing/2014/main" id="{E3365199-68B5-4B46-A841-69055CE424A3}"/>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1351193" y="17836917"/>
          <a:ext cx="1751446" cy="2253512"/>
        </a:xfrm>
        <a:prstGeom prst="rect">
          <a:avLst/>
        </a:prstGeom>
      </xdr:spPr>
    </xdr:pic>
    <xdr:clientData/>
  </xdr:twoCellAnchor>
  <xdr:twoCellAnchor editAs="oneCell">
    <xdr:from>
      <xdr:col>8</xdr:col>
      <xdr:colOff>172661</xdr:colOff>
      <xdr:row>85</xdr:row>
      <xdr:rowOff>112871</xdr:rowOff>
    </xdr:from>
    <xdr:to>
      <xdr:col>10</xdr:col>
      <xdr:colOff>815020</xdr:colOff>
      <xdr:row>97</xdr:row>
      <xdr:rowOff>54686</xdr:rowOff>
    </xdr:to>
    <xdr:pic>
      <xdr:nvPicPr>
        <xdr:cNvPr id="17" name="Imagen 16">
          <a:extLst>
            <a:ext uri="{FF2B5EF4-FFF2-40B4-BE49-F238E27FC236}">
              <a16:creationId xmlns:a16="http://schemas.microsoft.com/office/drawing/2014/main" id="{9302497C-15B0-4106-81CD-175252E8632F}"/>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5125661" y="17905571"/>
          <a:ext cx="2981699" cy="213637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D:\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6.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C:\Users\cesar.perez\Downloads\Informe%20Semanal%20Gerencial%20No.%20247%20(09%20Jul-%2016%20Jul).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efreshError="1">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Recipiente"/>
      <sheetName val="Guia rec."/>
      <sheetName val="MEZCLAS"/>
      <sheetName val="Módulo1"/>
      <sheetName val="Módulo11"/>
      <sheetName val="Hoja1"/>
      <sheetName val="Guia_rec_"/>
      <sheetName val="183-LAB-01-0260"/>
    </sheetNames>
    <sheetDataSet>
      <sheetData sheetId="0" refreshError="1"/>
      <sheetData sheetId="1" refreshError="1"/>
      <sheetData sheetId="2" refreshError="1"/>
      <sheetData sheetId="3"/>
      <sheetData sheetId="4" refreshError="1"/>
      <sheetData sheetId="5" refreshError="1"/>
      <sheetData sheetId="6" refreshError="1"/>
      <sheetData sheetId="7"/>
      <sheetData sheetId="8"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s>
    <definedNames>
      <definedName name="Clasificacion"/>
    </definedNames>
    <sheetDataSet>
      <sheetData sheetId="0" refreshError="1"/>
      <sheetData sheetId="1"/>
      <sheetData sheetId="2" refreshError="1"/>
      <sheetData sheetId="3"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NANCIERO"/>
      <sheetName val="Resumen"/>
      <sheetName val="Control Fondeos"/>
      <sheetName val="IPC"/>
      <sheetName val="Calculo intereses"/>
    </sheetNames>
    <sheetDataSet>
      <sheetData sheetId="0"/>
      <sheetData sheetId="1"/>
      <sheetData sheetId="2"/>
      <sheetData sheetId="3">
        <row r="13">
          <cell r="S13">
            <v>105.7</v>
          </cell>
        </row>
        <row r="14">
          <cell r="S14">
            <v>105.36</v>
          </cell>
        </row>
        <row r="15">
          <cell r="S15">
            <v>104.97</v>
          </cell>
        </row>
      </sheetData>
      <sheetData sheetId="4"/>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dimension ref="A2:AM357"/>
  <sheetViews>
    <sheetView showGridLines="0" topLeftCell="A37" zoomScale="60" zoomScaleNormal="60" zoomScaleSheetLayoutView="70" zoomScalePageLayoutView="95" workbookViewId="0">
      <selection activeCell="I46" sqref="I46"/>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472"/>
      <c r="C2" s="472"/>
      <c r="D2" s="472"/>
      <c r="E2" s="472"/>
      <c r="F2" s="253" t="s">
        <v>465</v>
      </c>
      <c r="G2" s="253"/>
      <c r="H2" s="253"/>
      <c r="I2" s="253"/>
      <c r="J2" s="253"/>
      <c r="K2" s="253"/>
      <c r="L2" s="253"/>
      <c r="M2" s="253"/>
      <c r="N2" s="253"/>
      <c r="O2" s="253"/>
      <c r="P2" s="253"/>
      <c r="Q2" s="253" t="s">
        <v>0</v>
      </c>
      <c r="R2" s="253"/>
      <c r="S2" s="472"/>
      <c r="T2" s="472"/>
    </row>
    <row r="3" spans="2:20" ht="30" customHeight="1" x14ac:dyDescent="0.2">
      <c r="B3" s="472"/>
      <c r="C3" s="472"/>
      <c r="D3" s="472"/>
      <c r="E3" s="472"/>
      <c r="F3" s="253" t="s">
        <v>466</v>
      </c>
      <c r="G3" s="253"/>
      <c r="H3" s="472" t="s">
        <v>1</v>
      </c>
      <c r="I3" s="472"/>
      <c r="J3" s="472"/>
      <c r="K3" s="472"/>
      <c r="L3" s="472"/>
      <c r="M3" s="472"/>
      <c r="N3" s="472"/>
      <c r="O3" s="472"/>
      <c r="P3" s="472"/>
      <c r="Q3" s="253" t="s">
        <v>2</v>
      </c>
      <c r="R3" s="253"/>
      <c r="S3" s="572"/>
      <c r="T3" s="572"/>
    </row>
    <row r="4" spans="2:20" ht="30" customHeight="1" x14ac:dyDescent="0.2">
      <c r="B4" s="472"/>
      <c r="C4" s="472"/>
      <c r="D4" s="472"/>
      <c r="E4" s="472"/>
      <c r="F4" s="253" t="s">
        <v>467</v>
      </c>
      <c r="G4" s="253"/>
      <c r="H4" s="472" t="s">
        <v>3</v>
      </c>
      <c r="I4" s="472"/>
      <c r="J4" s="472"/>
      <c r="K4" s="472"/>
      <c r="L4" s="472"/>
      <c r="M4" s="472"/>
      <c r="N4" s="472"/>
      <c r="O4" s="472"/>
      <c r="P4" s="472"/>
      <c r="Q4" s="253" t="s">
        <v>4</v>
      </c>
      <c r="R4" s="253"/>
      <c r="S4" s="568" t="s">
        <v>863</v>
      </c>
      <c r="T4" s="568"/>
    </row>
    <row r="5" spans="2:20" ht="14.25" x14ac:dyDescent="0.2">
      <c r="B5" s="569"/>
      <c r="C5" s="569"/>
      <c r="D5" s="569"/>
      <c r="E5" s="569"/>
      <c r="F5" s="569"/>
      <c r="G5" s="569"/>
      <c r="H5" s="569"/>
      <c r="I5" s="569"/>
      <c r="J5" s="569"/>
      <c r="K5" s="569"/>
      <c r="L5" s="569"/>
      <c r="M5" s="569"/>
      <c r="N5" s="569"/>
      <c r="O5" s="569"/>
      <c r="P5" s="569"/>
      <c r="Q5" s="569"/>
      <c r="R5" s="569"/>
      <c r="S5" s="569"/>
      <c r="T5" s="569"/>
    </row>
    <row r="6" spans="2:20" ht="22.5" customHeight="1" x14ac:dyDescent="0.2">
      <c r="B6" s="570" t="s">
        <v>5</v>
      </c>
      <c r="C6" s="570"/>
      <c r="D6" s="570"/>
      <c r="E6" s="570"/>
      <c r="F6" s="570"/>
      <c r="G6" s="570"/>
      <c r="H6" s="570"/>
      <c r="I6" s="570"/>
      <c r="J6" s="570"/>
      <c r="K6" s="570"/>
      <c r="L6" s="570"/>
      <c r="M6" s="570"/>
      <c r="N6" s="570"/>
      <c r="O6" s="570"/>
      <c r="P6" s="570"/>
      <c r="Q6" s="570"/>
      <c r="R6" s="570"/>
      <c r="S6" s="570"/>
      <c r="T6" s="570"/>
    </row>
    <row r="7" spans="2:20" ht="14.25" x14ac:dyDescent="0.2">
      <c r="B7" s="248"/>
      <c r="C7" s="248"/>
      <c r="D7" s="248"/>
      <c r="E7" s="248"/>
      <c r="F7" s="248"/>
      <c r="G7" s="248"/>
      <c r="H7" s="248"/>
      <c r="I7" s="248"/>
      <c r="J7" s="248"/>
      <c r="K7" s="248"/>
      <c r="L7" s="248"/>
      <c r="M7" s="248"/>
      <c r="N7" s="248"/>
      <c r="O7" s="248"/>
      <c r="P7" s="248"/>
      <c r="Q7" s="248"/>
      <c r="R7" s="248"/>
      <c r="S7" s="248"/>
      <c r="T7" s="248"/>
    </row>
    <row r="8" spans="2:20" ht="22.5" customHeight="1" x14ac:dyDescent="0.2">
      <c r="B8" s="571" t="s">
        <v>6</v>
      </c>
      <c r="C8" s="571"/>
      <c r="D8" s="571"/>
      <c r="E8" s="571"/>
      <c r="F8" s="571"/>
      <c r="G8" s="571"/>
      <c r="H8" s="571"/>
      <c r="I8" s="571"/>
      <c r="J8" s="571"/>
      <c r="K8" s="571"/>
      <c r="L8" s="571"/>
      <c r="M8" s="571"/>
      <c r="N8" s="571"/>
      <c r="O8" s="571"/>
      <c r="P8" s="571"/>
      <c r="Q8" s="571"/>
      <c r="R8" s="571"/>
      <c r="S8" s="571"/>
      <c r="T8" s="571"/>
    </row>
    <row r="9" spans="2:20" ht="22.5" customHeight="1" x14ac:dyDescent="0.2">
      <c r="B9" s="543" t="s">
        <v>7</v>
      </c>
      <c r="C9" s="544"/>
      <c r="D9" s="544"/>
      <c r="E9" s="544"/>
      <c r="F9" s="544"/>
      <c r="G9" s="544"/>
      <c r="H9" s="544"/>
      <c r="I9" s="544"/>
      <c r="J9" s="544"/>
      <c r="K9" s="544"/>
      <c r="L9" s="544"/>
      <c r="M9" s="544"/>
      <c r="N9" s="544"/>
      <c r="O9" s="544"/>
      <c r="P9" s="544"/>
      <c r="Q9" s="544"/>
      <c r="R9" s="544"/>
      <c r="S9" s="544"/>
      <c r="T9" s="545"/>
    </row>
    <row r="10" spans="2:20" ht="22.5" customHeight="1" x14ac:dyDescent="0.2">
      <c r="B10" s="409" t="s">
        <v>8</v>
      </c>
      <c r="C10" s="409"/>
      <c r="D10" s="409"/>
      <c r="E10" s="409"/>
      <c r="F10" s="546" t="s">
        <v>9</v>
      </c>
      <c r="G10" s="547"/>
      <c r="H10" s="547"/>
      <c r="I10" s="548"/>
      <c r="J10" s="552" t="s">
        <v>10</v>
      </c>
      <c r="K10" s="553"/>
      <c r="L10" s="553"/>
      <c r="M10" s="553"/>
      <c r="N10" s="554"/>
      <c r="O10" s="546" t="s">
        <v>11</v>
      </c>
      <c r="P10" s="547"/>
      <c r="Q10" s="548"/>
      <c r="R10" s="558" t="s">
        <v>12</v>
      </c>
      <c r="S10" s="558"/>
      <c r="T10" s="558"/>
    </row>
    <row r="11" spans="2:20" ht="22.5" customHeight="1" x14ac:dyDescent="0.2">
      <c r="B11" s="409"/>
      <c r="C11" s="409"/>
      <c r="D11" s="409"/>
      <c r="E11" s="409"/>
      <c r="F11" s="549"/>
      <c r="G11" s="550"/>
      <c r="H11" s="550"/>
      <c r="I11" s="551"/>
      <c r="J11" s="555"/>
      <c r="K11" s="556"/>
      <c r="L11" s="556"/>
      <c r="M11" s="556"/>
      <c r="N11" s="557"/>
      <c r="O11" s="549"/>
      <c r="P11" s="550"/>
      <c r="Q11" s="551"/>
      <c r="R11" s="558"/>
      <c r="S11" s="558"/>
      <c r="T11" s="558"/>
    </row>
    <row r="12" spans="2:20" ht="168" customHeight="1" x14ac:dyDescent="0.2">
      <c r="B12" s="533" t="s">
        <v>13</v>
      </c>
      <c r="C12" s="534"/>
      <c r="D12" s="534"/>
      <c r="E12" s="535"/>
      <c r="F12" s="511" t="s">
        <v>561</v>
      </c>
      <c r="G12" s="512"/>
      <c r="H12" s="512"/>
      <c r="I12" s="513"/>
      <c r="J12" s="529" t="s">
        <v>562</v>
      </c>
      <c r="K12" s="530"/>
      <c r="L12" s="530"/>
      <c r="M12" s="530"/>
      <c r="N12" s="531"/>
      <c r="O12" s="511" t="s">
        <v>564</v>
      </c>
      <c r="P12" s="512"/>
      <c r="Q12" s="513"/>
      <c r="R12" s="562" t="s">
        <v>632</v>
      </c>
      <c r="S12" s="563"/>
      <c r="T12" s="564"/>
    </row>
    <row r="13" spans="2:20" ht="168" customHeight="1" x14ac:dyDescent="0.2">
      <c r="B13" s="539"/>
      <c r="C13" s="540"/>
      <c r="D13" s="540"/>
      <c r="E13" s="541"/>
      <c r="F13" s="517"/>
      <c r="G13" s="518"/>
      <c r="H13" s="518"/>
      <c r="I13" s="519"/>
      <c r="J13" s="529" t="s">
        <v>563</v>
      </c>
      <c r="K13" s="530"/>
      <c r="L13" s="530"/>
      <c r="M13" s="530"/>
      <c r="N13" s="531"/>
      <c r="O13" s="517"/>
      <c r="P13" s="518"/>
      <c r="Q13" s="519"/>
      <c r="R13" s="565"/>
      <c r="S13" s="566"/>
      <c r="T13" s="567"/>
    </row>
    <row r="14" spans="2:20" ht="409.6" customHeight="1" x14ac:dyDescent="0.2">
      <c r="B14" s="533" t="s">
        <v>14</v>
      </c>
      <c r="C14" s="534"/>
      <c r="D14" s="534"/>
      <c r="E14" s="535"/>
      <c r="F14" s="511" t="s">
        <v>468</v>
      </c>
      <c r="G14" s="512"/>
      <c r="H14" s="512"/>
      <c r="I14" s="513"/>
      <c r="J14" s="511" t="s">
        <v>560</v>
      </c>
      <c r="K14" s="512"/>
      <c r="L14" s="512"/>
      <c r="M14" s="512"/>
      <c r="N14" s="513"/>
      <c r="O14" s="511" t="s">
        <v>565</v>
      </c>
      <c r="P14" s="512"/>
      <c r="Q14" s="513"/>
      <c r="R14" s="562" t="s">
        <v>633</v>
      </c>
      <c r="S14" s="563"/>
      <c r="T14" s="564"/>
    </row>
    <row r="15" spans="2:20" ht="351.6" customHeight="1" x14ac:dyDescent="0.2">
      <c r="B15" s="536"/>
      <c r="C15" s="537"/>
      <c r="D15" s="537"/>
      <c r="E15" s="538"/>
      <c r="F15" s="514"/>
      <c r="G15" s="515"/>
      <c r="H15" s="515"/>
      <c r="I15" s="516"/>
      <c r="J15" s="514"/>
      <c r="K15" s="515"/>
      <c r="L15" s="515"/>
      <c r="M15" s="515"/>
      <c r="N15" s="516"/>
      <c r="O15" s="514"/>
      <c r="P15" s="515"/>
      <c r="Q15" s="516"/>
      <c r="R15" s="573"/>
      <c r="S15" s="574"/>
      <c r="T15" s="575"/>
    </row>
    <row r="16" spans="2:20" ht="409.6" customHeight="1" x14ac:dyDescent="0.2">
      <c r="B16" s="533" t="s">
        <v>15</v>
      </c>
      <c r="C16" s="534"/>
      <c r="D16" s="534"/>
      <c r="E16" s="535"/>
      <c r="F16" s="511" t="s">
        <v>579</v>
      </c>
      <c r="G16" s="512"/>
      <c r="H16" s="512"/>
      <c r="I16" s="513"/>
      <c r="J16" s="511" t="s">
        <v>121</v>
      </c>
      <c r="K16" s="512"/>
      <c r="L16" s="512"/>
      <c r="M16" s="512"/>
      <c r="N16" s="513"/>
      <c r="O16" s="511" t="s">
        <v>559</v>
      </c>
      <c r="P16" s="512"/>
      <c r="Q16" s="513"/>
      <c r="R16" s="339" t="s">
        <v>634</v>
      </c>
      <c r="S16" s="340"/>
      <c r="T16" s="341"/>
    </row>
    <row r="17" spans="2:20" ht="409.6" customHeight="1" x14ac:dyDescent="0.2">
      <c r="B17" s="536"/>
      <c r="C17" s="537"/>
      <c r="D17" s="537"/>
      <c r="E17" s="538"/>
      <c r="F17" s="514"/>
      <c r="G17" s="515"/>
      <c r="H17" s="515"/>
      <c r="I17" s="516"/>
      <c r="J17" s="514"/>
      <c r="K17" s="515"/>
      <c r="L17" s="515"/>
      <c r="M17" s="515"/>
      <c r="N17" s="516"/>
      <c r="O17" s="514"/>
      <c r="P17" s="515"/>
      <c r="Q17" s="516"/>
      <c r="R17" s="385"/>
      <c r="S17" s="386"/>
      <c r="T17" s="387"/>
    </row>
    <row r="18" spans="2:20" ht="41.45" customHeight="1" x14ac:dyDescent="0.2">
      <c r="B18" s="539"/>
      <c r="C18" s="540"/>
      <c r="D18" s="540"/>
      <c r="E18" s="541"/>
      <c r="F18" s="517"/>
      <c r="G18" s="518"/>
      <c r="H18" s="518"/>
      <c r="I18" s="519"/>
      <c r="J18" s="517"/>
      <c r="K18" s="518"/>
      <c r="L18" s="518"/>
      <c r="M18" s="518"/>
      <c r="N18" s="519"/>
      <c r="O18" s="517"/>
      <c r="P18" s="518"/>
      <c r="Q18" s="519"/>
      <c r="R18" s="342"/>
      <c r="S18" s="343"/>
      <c r="T18" s="344"/>
    </row>
    <row r="19" spans="2:20" ht="409.6" customHeight="1" x14ac:dyDescent="0.2">
      <c r="B19" s="533" t="s">
        <v>16</v>
      </c>
      <c r="C19" s="534"/>
      <c r="D19" s="534"/>
      <c r="E19" s="535"/>
      <c r="F19" s="511" t="s">
        <v>558</v>
      </c>
      <c r="G19" s="512"/>
      <c r="H19" s="512"/>
      <c r="I19" s="513"/>
      <c r="J19" s="511" t="s">
        <v>556</v>
      </c>
      <c r="K19" s="512"/>
      <c r="L19" s="512"/>
      <c r="M19" s="512"/>
      <c r="N19" s="513"/>
      <c r="O19" s="339" t="s">
        <v>557</v>
      </c>
      <c r="P19" s="340"/>
      <c r="Q19" s="341"/>
      <c r="R19" s="520"/>
      <c r="S19" s="521"/>
      <c r="T19" s="522"/>
    </row>
    <row r="20" spans="2:20" ht="409.6" customHeight="1" x14ac:dyDescent="0.2">
      <c r="B20" s="536"/>
      <c r="C20" s="537"/>
      <c r="D20" s="537"/>
      <c r="E20" s="538"/>
      <c r="F20" s="514"/>
      <c r="G20" s="515"/>
      <c r="H20" s="515"/>
      <c r="I20" s="516"/>
      <c r="J20" s="514"/>
      <c r="K20" s="515"/>
      <c r="L20" s="515"/>
      <c r="M20" s="515"/>
      <c r="N20" s="516"/>
      <c r="O20" s="385"/>
      <c r="P20" s="386"/>
      <c r="Q20" s="387"/>
      <c r="R20" s="523"/>
      <c r="S20" s="524"/>
      <c r="T20" s="525"/>
    </row>
    <row r="21" spans="2:20" ht="409.6" customHeight="1" x14ac:dyDescent="0.2">
      <c r="B21" s="536"/>
      <c r="C21" s="537"/>
      <c r="D21" s="537"/>
      <c r="E21" s="538"/>
      <c r="F21" s="514"/>
      <c r="G21" s="515"/>
      <c r="H21" s="515"/>
      <c r="I21" s="516"/>
      <c r="J21" s="514"/>
      <c r="K21" s="515"/>
      <c r="L21" s="515"/>
      <c r="M21" s="515"/>
      <c r="N21" s="516"/>
      <c r="O21" s="385"/>
      <c r="P21" s="386"/>
      <c r="Q21" s="387"/>
      <c r="R21" s="523"/>
      <c r="S21" s="524"/>
      <c r="T21" s="525"/>
    </row>
    <row r="22" spans="2:20" ht="200.45" customHeight="1" x14ac:dyDescent="0.2">
      <c r="B22" s="539"/>
      <c r="C22" s="540"/>
      <c r="D22" s="540"/>
      <c r="E22" s="541"/>
      <c r="F22" s="517"/>
      <c r="G22" s="518"/>
      <c r="H22" s="518"/>
      <c r="I22" s="519"/>
      <c r="J22" s="517"/>
      <c r="K22" s="518"/>
      <c r="L22" s="518"/>
      <c r="M22" s="518"/>
      <c r="N22" s="519"/>
      <c r="O22" s="342"/>
      <c r="P22" s="343"/>
      <c r="Q22" s="344"/>
      <c r="R22" s="526"/>
      <c r="S22" s="527"/>
      <c r="T22" s="528"/>
    </row>
    <row r="23" spans="2:20" ht="107.45" customHeight="1" x14ac:dyDescent="0.2">
      <c r="B23" s="533" t="s">
        <v>17</v>
      </c>
      <c r="C23" s="534"/>
      <c r="D23" s="534"/>
      <c r="E23" s="535"/>
      <c r="F23" s="511" t="s">
        <v>566</v>
      </c>
      <c r="G23" s="512"/>
      <c r="H23" s="512"/>
      <c r="I23" s="513"/>
      <c r="J23" s="529" t="s">
        <v>18</v>
      </c>
      <c r="K23" s="530"/>
      <c r="L23" s="530"/>
      <c r="M23" s="530"/>
      <c r="N23" s="531"/>
      <c r="O23" s="511" t="s">
        <v>568</v>
      </c>
      <c r="P23" s="512"/>
      <c r="Q23" s="513"/>
      <c r="R23" s="511" t="s">
        <v>569</v>
      </c>
      <c r="S23" s="512"/>
      <c r="T23" s="513"/>
    </row>
    <row r="24" spans="2:20" ht="409.6" customHeight="1" x14ac:dyDescent="0.2">
      <c r="B24" s="536"/>
      <c r="C24" s="537"/>
      <c r="D24" s="537"/>
      <c r="E24" s="538"/>
      <c r="F24" s="514"/>
      <c r="G24" s="515"/>
      <c r="H24" s="515"/>
      <c r="I24" s="516"/>
      <c r="J24" s="511" t="s">
        <v>567</v>
      </c>
      <c r="K24" s="512"/>
      <c r="L24" s="512"/>
      <c r="M24" s="512"/>
      <c r="N24" s="513"/>
      <c r="O24" s="514"/>
      <c r="P24" s="515"/>
      <c r="Q24" s="516"/>
      <c r="R24" s="514"/>
      <c r="S24" s="515"/>
      <c r="T24" s="516"/>
    </row>
    <row r="25" spans="2:20" ht="409.6" customHeight="1" x14ac:dyDescent="0.2">
      <c r="B25" s="536"/>
      <c r="C25" s="537"/>
      <c r="D25" s="537"/>
      <c r="E25" s="538"/>
      <c r="F25" s="514"/>
      <c r="G25" s="515"/>
      <c r="H25" s="515"/>
      <c r="I25" s="516"/>
      <c r="J25" s="514"/>
      <c r="K25" s="515"/>
      <c r="L25" s="515"/>
      <c r="M25" s="515"/>
      <c r="N25" s="516"/>
      <c r="O25" s="514"/>
      <c r="P25" s="515"/>
      <c r="Q25" s="516"/>
      <c r="R25" s="514"/>
      <c r="S25" s="515"/>
      <c r="T25" s="516"/>
    </row>
    <row r="26" spans="2:20" ht="409.6" customHeight="1" x14ac:dyDescent="0.2">
      <c r="B26" s="536"/>
      <c r="C26" s="537"/>
      <c r="D26" s="537"/>
      <c r="E26" s="538"/>
      <c r="F26" s="514"/>
      <c r="G26" s="515"/>
      <c r="H26" s="515"/>
      <c r="I26" s="516"/>
      <c r="J26" s="514"/>
      <c r="K26" s="515"/>
      <c r="L26" s="515"/>
      <c r="M26" s="515"/>
      <c r="N26" s="516"/>
      <c r="O26" s="514"/>
      <c r="P26" s="515"/>
      <c r="Q26" s="516"/>
      <c r="R26" s="514"/>
      <c r="S26" s="515"/>
      <c r="T26" s="516"/>
    </row>
    <row r="27" spans="2:20" ht="144" customHeight="1" x14ac:dyDescent="0.2">
      <c r="B27" s="539"/>
      <c r="C27" s="540"/>
      <c r="D27" s="540"/>
      <c r="E27" s="541"/>
      <c r="F27" s="517"/>
      <c r="G27" s="518"/>
      <c r="H27" s="518"/>
      <c r="I27" s="519"/>
      <c r="J27" s="517"/>
      <c r="K27" s="518"/>
      <c r="L27" s="518"/>
      <c r="M27" s="518"/>
      <c r="N27" s="519"/>
      <c r="O27" s="517"/>
      <c r="P27" s="518"/>
      <c r="Q27" s="519"/>
      <c r="R27" s="517"/>
      <c r="S27" s="518"/>
      <c r="T27" s="519"/>
    </row>
    <row r="28" spans="2:20" ht="82.5" customHeight="1" x14ac:dyDescent="0.2">
      <c r="B28" s="253" t="s">
        <v>19</v>
      </c>
      <c r="C28" s="253"/>
      <c r="D28" s="253"/>
      <c r="E28" s="253"/>
      <c r="F28" s="529" t="s">
        <v>570</v>
      </c>
      <c r="G28" s="530"/>
      <c r="H28" s="530"/>
      <c r="I28" s="531"/>
      <c r="J28" s="532" t="s">
        <v>122</v>
      </c>
      <c r="K28" s="532"/>
      <c r="L28" s="532"/>
      <c r="M28" s="532"/>
      <c r="N28" s="532"/>
      <c r="O28" s="529" t="s">
        <v>123</v>
      </c>
      <c r="P28" s="530"/>
      <c r="Q28" s="531"/>
      <c r="R28" s="559"/>
      <c r="S28" s="560"/>
      <c r="T28" s="561"/>
    </row>
    <row r="29" spans="2:20" ht="133.9" customHeight="1" x14ac:dyDescent="0.2">
      <c r="B29" s="253" t="s">
        <v>20</v>
      </c>
      <c r="C29" s="253"/>
      <c r="D29" s="253"/>
      <c r="E29" s="253"/>
      <c r="F29" s="511" t="s">
        <v>572</v>
      </c>
      <c r="G29" s="512"/>
      <c r="H29" s="512"/>
      <c r="I29" s="513"/>
      <c r="J29" s="529" t="s">
        <v>573</v>
      </c>
      <c r="K29" s="530"/>
      <c r="L29" s="530"/>
      <c r="M29" s="530"/>
      <c r="N29" s="531"/>
      <c r="O29" s="529" t="s">
        <v>571</v>
      </c>
      <c r="P29" s="530"/>
      <c r="Q29" s="530"/>
      <c r="R29" s="326" t="s">
        <v>635</v>
      </c>
      <c r="S29" s="560"/>
      <c r="T29" s="561"/>
    </row>
    <row r="30" spans="2:20" ht="237.6" customHeight="1" x14ac:dyDescent="0.2">
      <c r="B30" s="253" t="s">
        <v>21</v>
      </c>
      <c r="C30" s="253"/>
      <c r="D30" s="253"/>
      <c r="E30" s="253"/>
      <c r="F30" s="559"/>
      <c r="G30" s="560"/>
      <c r="H30" s="560"/>
      <c r="I30" s="561"/>
      <c r="J30" s="580"/>
      <c r="K30" s="580"/>
      <c r="L30" s="580"/>
      <c r="M30" s="580"/>
      <c r="N30" s="580"/>
      <c r="O30" s="529" t="s">
        <v>574</v>
      </c>
      <c r="P30" s="530"/>
      <c r="Q30" s="531"/>
      <c r="R30" s="559"/>
      <c r="S30" s="560"/>
      <c r="T30" s="561"/>
    </row>
    <row r="31" spans="2:20" ht="409.6" customHeight="1" x14ac:dyDescent="0.2">
      <c r="B31" s="533" t="s">
        <v>22</v>
      </c>
      <c r="C31" s="534"/>
      <c r="D31" s="534"/>
      <c r="E31" s="535"/>
      <c r="F31" s="511" t="s">
        <v>469</v>
      </c>
      <c r="G31" s="512"/>
      <c r="H31" s="512"/>
      <c r="I31" s="513"/>
      <c r="J31" s="511" t="s">
        <v>575</v>
      </c>
      <c r="K31" s="512"/>
      <c r="L31" s="512"/>
      <c r="M31" s="512"/>
      <c r="N31" s="513"/>
      <c r="O31" s="511" t="s">
        <v>125</v>
      </c>
      <c r="P31" s="512"/>
      <c r="Q31" s="513"/>
      <c r="R31" s="511" t="s">
        <v>124</v>
      </c>
      <c r="S31" s="512"/>
      <c r="T31" s="513"/>
    </row>
    <row r="32" spans="2:20" ht="15" customHeight="1" x14ac:dyDescent="0.2">
      <c r="B32" s="539"/>
      <c r="C32" s="540"/>
      <c r="D32" s="540"/>
      <c r="E32" s="541"/>
      <c r="F32" s="517"/>
      <c r="G32" s="518"/>
      <c r="H32" s="518"/>
      <c r="I32" s="519"/>
      <c r="J32" s="517"/>
      <c r="K32" s="518"/>
      <c r="L32" s="518"/>
      <c r="M32" s="518"/>
      <c r="N32" s="519"/>
      <c r="O32" s="517"/>
      <c r="P32" s="518"/>
      <c r="Q32" s="519"/>
      <c r="R32" s="517"/>
      <c r="S32" s="518"/>
      <c r="T32" s="519"/>
    </row>
    <row r="33" spans="2:20" ht="409.15" customHeight="1" x14ac:dyDescent="0.2">
      <c r="B33" s="533" t="s">
        <v>23</v>
      </c>
      <c r="C33" s="534"/>
      <c r="D33" s="534"/>
      <c r="E33" s="535"/>
      <c r="F33" s="511" t="s">
        <v>576</v>
      </c>
      <c r="G33" s="512"/>
      <c r="H33" s="512"/>
      <c r="I33" s="513"/>
      <c r="J33" s="339" t="s">
        <v>577</v>
      </c>
      <c r="K33" s="340"/>
      <c r="L33" s="340"/>
      <c r="M33" s="340"/>
      <c r="N33" s="341"/>
      <c r="O33" s="339" t="s">
        <v>578</v>
      </c>
      <c r="P33" s="340"/>
      <c r="Q33" s="341"/>
      <c r="R33" s="339"/>
      <c r="S33" s="340"/>
      <c r="T33" s="341"/>
    </row>
    <row r="34" spans="2:20" ht="79.900000000000006" customHeight="1" x14ac:dyDescent="0.2">
      <c r="B34" s="539"/>
      <c r="C34" s="540"/>
      <c r="D34" s="540"/>
      <c r="E34" s="541"/>
      <c r="F34" s="517"/>
      <c r="G34" s="518"/>
      <c r="H34" s="518"/>
      <c r="I34" s="519"/>
      <c r="J34" s="342"/>
      <c r="K34" s="343"/>
      <c r="L34" s="343"/>
      <c r="M34" s="343"/>
      <c r="N34" s="344"/>
      <c r="O34" s="342"/>
      <c r="P34" s="343"/>
      <c r="Q34" s="344"/>
      <c r="R34" s="342"/>
      <c r="S34" s="343"/>
      <c r="T34" s="344"/>
    </row>
    <row r="35" spans="2:20" ht="409.6" customHeight="1" x14ac:dyDescent="0.2">
      <c r="B35" s="253" t="s">
        <v>24</v>
      </c>
      <c r="C35" s="253"/>
      <c r="D35" s="253"/>
      <c r="E35" s="253"/>
      <c r="F35" s="248"/>
      <c r="G35" s="248"/>
      <c r="H35" s="248"/>
      <c r="I35" s="248"/>
      <c r="J35" s="248" t="s">
        <v>126</v>
      </c>
      <c r="K35" s="248"/>
      <c r="L35" s="248"/>
      <c r="M35" s="248"/>
      <c r="N35" s="248"/>
      <c r="O35" s="576" t="s">
        <v>636</v>
      </c>
      <c r="P35" s="576"/>
      <c r="Q35" s="576"/>
      <c r="R35" s="248"/>
      <c r="S35" s="248"/>
      <c r="T35" s="248"/>
    </row>
    <row r="36" spans="2:20" ht="206.45" customHeight="1" x14ac:dyDescent="0.2">
      <c r="B36" s="253"/>
      <c r="C36" s="253"/>
      <c r="D36" s="253"/>
      <c r="E36" s="253"/>
      <c r="F36" s="248"/>
      <c r="G36" s="248"/>
      <c r="H36" s="248"/>
      <c r="I36" s="248"/>
      <c r="J36" s="248"/>
      <c r="K36" s="248"/>
      <c r="L36" s="248"/>
      <c r="M36" s="248"/>
      <c r="N36" s="248"/>
      <c r="O36" s="576"/>
      <c r="P36" s="576"/>
      <c r="Q36" s="576"/>
      <c r="R36" s="248"/>
      <c r="S36" s="248"/>
      <c r="T36" s="248"/>
    </row>
    <row r="37" spans="2:20" ht="30" customHeight="1" x14ac:dyDescent="0.2">
      <c r="B37" s="581" t="s">
        <v>111</v>
      </c>
      <c r="C37" s="582"/>
      <c r="D37" s="582"/>
      <c r="E37" s="582"/>
      <c r="F37" s="582"/>
      <c r="G37" s="582"/>
      <c r="H37" s="582"/>
      <c r="I37" s="582"/>
      <c r="J37" s="582"/>
      <c r="K37" s="582"/>
      <c r="L37" s="582"/>
      <c r="M37" s="582"/>
      <c r="N37" s="582"/>
      <c r="O37" s="582"/>
      <c r="P37" s="582"/>
      <c r="Q37" s="582"/>
      <c r="R37" s="582"/>
      <c r="S37" s="582"/>
      <c r="T37" s="583"/>
    </row>
    <row r="38" spans="2:20" ht="22.5" customHeight="1" x14ac:dyDescent="0.2">
      <c r="B38" s="254" t="s">
        <v>25</v>
      </c>
      <c r="C38" s="354"/>
      <c r="D38" s="354"/>
      <c r="E38" s="354"/>
      <c r="F38" s="354"/>
      <c r="G38" s="354"/>
      <c r="H38" s="255"/>
      <c r="I38" s="254" t="s">
        <v>26</v>
      </c>
      <c r="J38" s="255"/>
      <c r="K38" s="254" t="s">
        <v>4</v>
      </c>
      <c r="L38" s="255"/>
      <c r="M38" s="254" t="s">
        <v>27</v>
      </c>
      <c r="N38" s="354"/>
      <c r="O38" s="354"/>
      <c r="P38" s="354"/>
      <c r="Q38" s="354"/>
      <c r="R38" s="255"/>
      <c r="S38" s="254" t="s">
        <v>4</v>
      </c>
      <c r="T38" s="255"/>
    </row>
    <row r="39" spans="2:20" ht="22.5" customHeight="1" x14ac:dyDescent="0.2">
      <c r="B39" s="247" t="s">
        <v>1045</v>
      </c>
      <c r="C39" s="247"/>
      <c r="D39" s="247"/>
      <c r="E39" s="247"/>
      <c r="F39" s="247"/>
      <c r="G39" s="247"/>
      <c r="H39" s="247"/>
      <c r="I39" s="248" t="s">
        <v>1046</v>
      </c>
      <c r="J39" s="248"/>
      <c r="K39" s="249">
        <v>43782</v>
      </c>
      <c r="L39" s="249"/>
      <c r="M39" s="248" t="s">
        <v>1047</v>
      </c>
      <c r="N39" s="248"/>
      <c r="O39" s="248"/>
      <c r="P39" s="248"/>
      <c r="Q39" s="248"/>
      <c r="R39" s="248"/>
      <c r="S39" s="210"/>
      <c r="T39" s="209"/>
    </row>
    <row r="40" spans="2:20" ht="42.75" customHeight="1" x14ac:dyDescent="0.2">
      <c r="B40" s="244" t="s">
        <v>1048</v>
      </c>
      <c r="C40" s="245"/>
      <c r="D40" s="245"/>
      <c r="E40" s="245"/>
      <c r="F40" s="245"/>
      <c r="G40" s="245"/>
      <c r="H40" s="246"/>
      <c r="I40" s="239" t="s">
        <v>1049</v>
      </c>
      <c r="J40" s="240"/>
      <c r="K40" s="241">
        <v>44020</v>
      </c>
      <c r="L40" s="242"/>
      <c r="M40" s="239" t="s">
        <v>1047</v>
      </c>
      <c r="N40" s="243"/>
      <c r="O40" s="243"/>
      <c r="P40" s="243"/>
      <c r="Q40" s="243"/>
      <c r="R40" s="240"/>
      <c r="S40" s="210"/>
      <c r="T40" s="209"/>
    </row>
    <row r="41" spans="2:20" ht="39.75" customHeight="1" x14ac:dyDescent="0.2">
      <c r="B41" s="244" t="s">
        <v>1050</v>
      </c>
      <c r="C41" s="245"/>
      <c r="D41" s="245"/>
      <c r="E41" s="245"/>
      <c r="F41" s="245"/>
      <c r="G41" s="245"/>
      <c r="H41" s="246"/>
      <c r="I41" s="239" t="s">
        <v>1051</v>
      </c>
      <c r="J41" s="240"/>
      <c r="K41" s="241">
        <v>44013</v>
      </c>
      <c r="L41" s="242"/>
      <c r="M41" s="239" t="s">
        <v>1047</v>
      </c>
      <c r="N41" s="243"/>
      <c r="O41" s="243"/>
      <c r="P41" s="243"/>
      <c r="Q41" s="243"/>
      <c r="R41" s="240"/>
      <c r="S41" s="210"/>
      <c r="T41" s="209"/>
    </row>
    <row r="42" spans="2:20" ht="39.75" customHeight="1" x14ac:dyDescent="0.2">
      <c r="B42" s="244" t="s">
        <v>1052</v>
      </c>
      <c r="C42" s="245"/>
      <c r="D42" s="245"/>
      <c r="E42" s="245"/>
      <c r="F42" s="245"/>
      <c r="G42" s="245"/>
      <c r="H42" s="246"/>
      <c r="I42" s="239" t="s">
        <v>1053</v>
      </c>
      <c r="J42" s="240"/>
      <c r="K42" s="241">
        <v>44015</v>
      </c>
      <c r="L42" s="242"/>
      <c r="M42" s="239" t="s">
        <v>1047</v>
      </c>
      <c r="N42" s="243"/>
      <c r="O42" s="243"/>
      <c r="P42" s="243"/>
      <c r="Q42" s="243"/>
      <c r="R42" s="240"/>
      <c r="S42" s="210"/>
      <c r="T42" s="209"/>
    </row>
    <row r="43" spans="2:20" ht="45" customHeight="1" x14ac:dyDescent="0.2">
      <c r="B43" s="237" t="s">
        <v>1054</v>
      </c>
      <c r="C43" s="238"/>
      <c r="D43" s="238"/>
      <c r="E43" s="238"/>
      <c r="F43" s="238"/>
      <c r="G43" s="238"/>
      <c r="H43" s="238"/>
      <c r="I43" s="239" t="s">
        <v>1055</v>
      </c>
      <c r="J43" s="240"/>
      <c r="K43" s="241">
        <v>44014</v>
      </c>
      <c r="L43" s="242"/>
      <c r="M43" s="239" t="s">
        <v>1047</v>
      </c>
      <c r="N43" s="243"/>
      <c r="O43" s="243"/>
      <c r="P43" s="243"/>
      <c r="Q43" s="243"/>
      <c r="R43" s="240"/>
      <c r="S43" s="210"/>
      <c r="T43" s="209"/>
    </row>
    <row r="44" spans="2:20" ht="41.25" customHeight="1" x14ac:dyDescent="0.2">
      <c r="B44" s="237" t="s">
        <v>1056</v>
      </c>
      <c r="C44" s="238"/>
      <c r="D44" s="238"/>
      <c r="E44" s="238"/>
      <c r="F44" s="238"/>
      <c r="G44" s="238"/>
      <c r="H44" s="238"/>
      <c r="I44" s="239" t="s">
        <v>1057</v>
      </c>
      <c r="J44" s="240"/>
      <c r="K44" s="241">
        <v>44008</v>
      </c>
      <c r="L44" s="242"/>
      <c r="M44" s="239" t="s">
        <v>1047</v>
      </c>
      <c r="N44" s="243"/>
      <c r="O44" s="243"/>
      <c r="P44" s="243"/>
      <c r="Q44" s="243"/>
      <c r="R44" s="240"/>
      <c r="S44" s="210"/>
      <c r="T44" s="209"/>
    </row>
    <row r="45" spans="2:20" ht="39.75" customHeight="1" x14ac:dyDescent="0.2">
      <c r="B45" s="237" t="s">
        <v>1058</v>
      </c>
      <c r="C45" s="238"/>
      <c r="D45" s="238"/>
      <c r="E45" s="238"/>
      <c r="F45" s="238"/>
      <c r="G45" s="238"/>
      <c r="H45" s="238"/>
      <c r="I45" s="239" t="s">
        <v>1059</v>
      </c>
      <c r="J45" s="240"/>
      <c r="K45" s="241">
        <v>44014</v>
      </c>
      <c r="L45" s="242"/>
      <c r="M45" s="239" t="s">
        <v>1047</v>
      </c>
      <c r="N45" s="243"/>
      <c r="O45" s="243"/>
      <c r="P45" s="243"/>
      <c r="Q45" s="243"/>
      <c r="R45" s="240"/>
      <c r="S45" s="210"/>
      <c r="T45" s="209"/>
    </row>
    <row r="46" spans="2:20" ht="22.5" customHeight="1" x14ac:dyDescent="0.2">
      <c r="B46" s="208"/>
      <c r="C46" s="210"/>
      <c r="D46" s="210"/>
      <c r="E46" s="210"/>
      <c r="F46" s="210"/>
      <c r="G46" s="210"/>
      <c r="H46" s="210"/>
      <c r="I46" s="210"/>
      <c r="J46" s="210"/>
      <c r="K46" s="210"/>
      <c r="L46" s="210"/>
      <c r="M46" s="210"/>
      <c r="N46" s="210"/>
      <c r="O46" s="210"/>
      <c r="P46" s="210"/>
      <c r="Q46" s="210"/>
      <c r="R46" s="210"/>
      <c r="S46" s="210"/>
      <c r="T46" s="209"/>
    </row>
    <row r="47" spans="2:20" ht="55.5" customHeight="1" x14ac:dyDescent="0.2">
      <c r="B47" s="577" t="s">
        <v>28</v>
      </c>
      <c r="C47" s="578"/>
      <c r="D47" s="578"/>
      <c r="E47" s="578"/>
      <c r="F47" s="578"/>
      <c r="G47" s="578"/>
      <c r="H47" s="578"/>
      <c r="I47" s="578"/>
      <c r="J47" s="578"/>
      <c r="K47" s="578"/>
      <c r="L47" s="578"/>
      <c r="M47" s="578"/>
      <c r="N47" s="578"/>
      <c r="O47" s="578"/>
      <c r="P47" s="578"/>
      <c r="Q47" s="578"/>
      <c r="R47" s="578"/>
      <c r="S47" s="578"/>
      <c r="T47" s="579"/>
    </row>
    <row r="48" spans="2:20" ht="14.25" customHeight="1" x14ac:dyDescent="0.2">
      <c r="B48" s="64"/>
      <c r="C48" s="65"/>
      <c r="D48" s="65"/>
      <c r="E48" s="65"/>
      <c r="F48" s="65"/>
      <c r="G48" s="65"/>
      <c r="H48" s="65"/>
      <c r="I48" s="65"/>
      <c r="J48" s="65"/>
      <c r="K48" s="65"/>
      <c r="L48" s="65"/>
      <c r="M48" s="65"/>
      <c r="N48" s="65"/>
      <c r="O48" s="65"/>
      <c r="P48" s="65"/>
      <c r="Q48" s="65"/>
      <c r="R48" s="65"/>
      <c r="S48" s="65"/>
      <c r="T48" s="66"/>
    </row>
    <row r="49" spans="2:20" ht="22.5" customHeight="1" x14ac:dyDescent="0.2">
      <c r="B49" s="571" t="s">
        <v>29</v>
      </c>
      <c r="C49" s="571"/>
      <c r="D49" s="571"/>
      <c r="E49" s="571"/>
      <c r="F49" s="571"/>
      <c r="G49" s="571"/>
      <c r="H49" s="571"/>
      <c r="I49" s="571"/>
      <c r="J49" s="571"/>
      <c r="K49" s="571"/>
      <c r="L49" s="571"/>
      <c r="M49" s="571"/>
      <c r="N49" s="571"/>
      <c r="O49" s="571"/>
      <c r="P49" s="571"/>
      <c r="Q49" s="571"/>
      <c r="R49" s="571"/>
      <c r="S49" s="571"/>
      <c r="T49" s="571"/>
    </row>
    <row r="50" spans="2:20" customFormat="1" ht="25.5" customHeight="1" x14ac:dyDescent="0.25">
      <c r="B50" s="543" t="s">
        <v>130</v>
      </c>
      <c r="C50" s="544"/>
      <c r="D50" s="544"/>
      <c r="E50" s="544"/>
      <c r="F50" s="544"/>
      <c r="G50" s="544"/>
      <c r="H50" s="544"/>
      <c r="I50" s="544"/>
      <c r="J50" s="544"/>
      <c r="K50" s="544"/>
      <c r="L50" s="544"/>
      <c r="M50" s="544"/>
      <c r="N50" s="544"/>
      <c r="O50" s="544"/>
      <c r="P50" s="544"/>
      <c r="Q50" s="544"/>
      <c r="R50" s="544"/>
      <c r="S50" s="544"/>
      <c r="T50" s="545"/>
    </row>
    <row r="51" spans="2:20" customFormat="1" ht="34.5" customHeight="1" x14ac:dyDescent="0.25">
      <c r="B51" s="74" t="s">
        <v>30</v>
      </c>
      <c r="C51" s="543" t="s">
        <v>131</v>
      </c>
      <c r="D51" s="545"/>
      <c r="E51" s="543" t="s">
        <v>470</v>
      </c>
      <c r="F51" s="544"/>
      <c r="G51" s="544"/>
      <c r="H51" s="545"/>
      <c r="I51" s="543" t="s">
        <v>31</v>
      </c>
      <c r="J51" s="544"/>
      <c r="K51" s="544"/>
      <c r="L51" s="544"/>
      <c r="M51" s="544"/>
      <c r="N51" s="544"/>
      <c r="O51" s="544"/>
      <c r="P51" s="544"/>
      <c r="Q51" s="544"/>
      <c r="R51" s="545"/>
      <c r="S51" s="543" t="s">
        <v>32</v>
      </c>
      <c r="T51" s="545"/>
    </row>
    <row r="52" spans="2:20" customFormat="1" ht="408.6" customHeight="1" x14ac:dyDescent="0.25">
      <c r="B52" s="593" t="s">
        <v>33</v>
      </c>
      <c r="C52" s="339" t="s">
        <v>127</v>
      </c>
      <c r="D52" s="341"/>
      <c r="E52" s="339" t="s">
        <v>471</v>
      </c>
      <c r="F52" s="340"/>
      <c r="G52" s="340"/>
      <c r="H52" s="341"/>
      <c r="I52" s="348" t="s">
        <v>591</v>
      </c>
      <c r="J52" s="349"/>
      <c r="K52" s="349"/>
      <c r="L52" s="349"/>
      <c r="M52" s="349"/>
      <c r="N52" s="349"/>
      <c r="O52" s="349"/>
      <c r="P52" s="349"/>
      <c r="Q52" s="349"/>
      <c r="R52" s="350"/>
      <c r="S52" s="587">
        <v>1</v>
      </c>
      <c r="T52" s="588"/>
    </row>
    <row r="53" spans="2:20" s="102" customFormat="1" ht="344.45" customHeight="1" x14ac:dyDescent="0.25">
      <c r="B53" s="594"/>
      <c r="C53" s="385"/>
      <c r="D53" s="387"/>
      <c r="E53" s="385"/>
      <c r="F53" s="461"/>
      <c r="G53" s="461"/>
      <c r="H53" s="387"/>
      <c r="I53" s="584"/>
      <c r="J53" s="585"/>
      <c r="K53" s="585"/>
      <c r="L53" s="585"/>
      <c r="M53" s="585"/>
      <c r="N53" s="585"/>
      <c r="O53" s="585"/>
      <c r="P53" s="585"/>
      <c r="Q53" s="585"/>
      <c r="R53" s="586"/>
      <c r="S53" s="589"/>
      <c r="T53" s="590"/>
    </row>
    <row r="54" spans="2:20" s="102" customFormat="1" ht="162" customHeight="1" x14ac:dyDescent="0.25">
      <c r="B54" s="594"/>
      <c r="C54" s="385"/>
      <c r="D54" s="387"/>
      <c r="E54" s="342"/>
      <c r="F54" s="343"/>
      <c r="G54" s="343"/>
      <c r="H54" s="344"/>
      <c r="I54" s="351"/>
      <c r="J54" s="352"/>
      <c r="K54" s="352"/>
      <c r="L54" s="352"/>
      <c r="M54" s="352"/>
      <c r="N54" s="352"/>
      <c r="O54" s="352"/>
      <c r="P54" s="352"/>
      <c r="Q54" s="352"/>
      <c r="R54" s="353"/>
      <c r="S54" s="591"/>
      <c r="T54" s="592"/>
    </row>
    <row r="55" spans="2:20" customFormat="1" ht="69.599999999999994" customHeight="1" x14ac:dyDescent="0.25">
      <c r="B55" s="594"/>
      <c r="C55" s="385"/>
      <c r="D55" s="387"/>
      <c r="E55" s="301" t="s">
        <v>472</v>
      </c>
      <c r="F55" s="302"/>
      <c r="G55" s="302"/>
      <c r="H55" s="303"/>
      <c r="I55" s="336" t="s">
        <v>439</v>
      </c>
      <c r="J55" s="337"/>
      <c r="K55" s="337"/>
      <c r="L55" s="337"/>
      <c r="M55" s="337"/>
      <c r="N55" s="337"/>
      <c r="O55" s="337"/>
      <c r="P55" s="337"/>
      <c r="Q55" s="337"/>
      <c r="R55" s="338"/>
      <c r="S55" s="495">
        <v>1</v>
      </c>
      <c r="T55" s="496"/>
    </row>
    <row r="56" spans="2:20" customFormat="1" ht="78" customHeight="1" x14ac:dyDescent="0.25">
      <c r="B56" s="594"/>
      <c r="C56" s="385"/>
      <c r="D56" s="461"/>
      <c r="E56" s="248" t="s">
        <v>473</v>
      </c>
      <c r="F56" s="248"/>
      <c r="G56" s="248"/>
      <c r="H56" s="248"/>
      <c r="I56" s="542" t="s">
        <v>531</v>
      </c>
      <c r="J56" s="542"/>
      <c r="K56" s="542"/>
      <c r="L56" s="542"/>
      <c r="M56" s="542"/>
      <c r="N56" s="542"/>
      <c r="O56" s="542"/>
      <c r="P56" s="542"/>
      <c r="Q56" s="542"/>
      <c r="R56" s="542"/>
      <c r="S56" s="509">
        <v>1</v>
      </c>
      <c r="T56" s="509"/>
    </row>
    <row r="57" spans="2:20" s="102" customFormat="1" ht="227.45" customHeight="1" x14ac:dyDescent="0.25">
      <c r="B57" s="594"/>
      <c r="C57" s="385"/>
      <c r="D57" s="461"/>
      <c r="E57" s="510" t="s">
        <v>580</v>
      </c>
      <c r="F57" s="510"/>
      <c r="G57" s="510"/>
      <c r="H57" s="510"/>
      <c r="I57" s="596" t="s">
        <v>592</v>
      </c>
      <c r="J57" s="596"/>
      <c r="K57" s="596"/>
      <c r="L57" s="596"/>
      <c r="M57" s="596"/>
      <c r="N57" s="596"/>
      <c r="O57" s="596"/>
      <c r="P57" s="596"/>
      <c r="Q57" s="596"/>
      <c r="R57" s="596"/>
      <c r="S57" s="597">
        <v>0.6</v>
      </c>
      <c r="T57" s="598"/>
    </row>
    <row r="58" spans="2:20" customFormat="1" ht="51.6" customHeight="1" x14ac:dyDescent="0.25">
      <c r="B58" s="594"/>
      <c r="C58" s="385"/>
      <c r="D58" s="461"/>
      <c r="E58" s="248" t="s">
        <v>474</v>
      </c>
      <c r="F58" s="248"/>
      <c r="G58" s="248"/>
      <c r="H58" s="248"/>
      <c r="I58" s="542" t="s">
        <v>370</v>
      </c>
      <c r="J58" s="542"/>
      <c r="K58" s="542"/>
      <c r="L58" s="542"/>
      <c r="M58" s="542"/>
      <c r="N58" s="542"/>
      <c r="O58" s="542"/>
      <c r="P58" s="542"/>
      <c r="Q58" s="542"/>
      <c r="R58" s="542"/>
      <c r="S58" s="509">
        <v>1</v>
      </c>
      <c r="T58" s="509"/>
    </row>
    <row r="59" spans="2:20" customFormat="1" ht="73.900000000000006" customHeight="1" x14ac:dyDescent="0.25">
      <c r="B59" s="594"/>
      <c r="C59" s="385"/>
      <c r="D59" s="387"/>
      <c r="E59" s="301" t="s">
        <v>475</v>
      </c>
      <c r="F59" s="302"/>
      <c r="G59" s="302"/>
      <c r="H59" s="303"/>
      <c r="I59" s="336" t="s">
        <v>451</v>
      </c>
      <c r="J59" s="337"/>
      <c r="K59" s="337"/>
      <c r="L59" s="337"/>
      <c r="M59" s="337"/>
      <c r="N59" s="337"/>
      <c r="O59" s="337"/>
      <c r="P59" s="337"/>
      <c r="Q59" s="337"/>
      <c r="R59" s="338"/>
      <c r="S59" s="495">
        <v>1</v>
      </c>
      <c r="T59" s="496"/>
    </row>
    <row r="60" spans="2:20" customFormat="1" ht="76.150000000000006" customHeight="1" x14ac:dyDescent="0.25">
      <c r="B60" s="594"/>
      <c r="C60" s="385"/>
      <c r="D60" s="387"/>
      <c r="E60" s="301" t="s">
        <v>476</v>
      </c>
      <c r="F60" s="302"/>
      <c r="G60" s="302"/>
      <c r="H60" s="303"/>
      <c r="I60" s="336" t="s">
        <v>128</v>
      </c>
      <c r="J60" s="337"/>
      <c r="K60" s="337"/>
      <c r="L60" s="337"/>
      <c r="M60" s="337"/>
      <c r="N60" s="337"/>
      <c r="O60" s="337"/>
      <c r="P60" s="337"/>
      <c r="Q60" s="337"/>
      <c r="R60" s="338"/>
      <c r="S60" s="495">
        <v>1</v>
      </c>
      <c r="T60" s="496"/>
    </row>
    <row r="61" spans="2:20" customFormat="1" ht="101.45" customHeight="1" x14ac:dyDescent="0.25">
      <c r="B61" s="594"/>
      <c r="C61" s="385"/>
      <c r="D61" s="387"/>
      <c r="E61" s="301" t="s">
        <v>477</v>
      </c>
      <c r="F61" s="302"/>
      <c r="G61" s="302"/>
      <c r="H61" s="303"/>
      <c r="I61" s="336" t="s">
        <v>581</v>
      </c>
      <c r="J61" s="337"/>
      <c r="K61" s="337"/>
      <c r="L61" s="337"/>
      <c r="M61" s="337"/>
      <c r="N61" s="337"/>
      <c r="O61" s="337"/>
      <c r="P61" s="337"/>
      <c r="Q61" s="337"/>
      <c r="R61" s="338"/>
      <c r="S61" s="495">
        <v>1</v>
      </c>
      <c r="T61" s="496"/>
    </row>
    <row r="62" spans="2:20" customFormat="1" ht="44.45" customHeight="1" x14ac:dyDescent="0.25">
      <c r="B62" s="594"/>
      <c r="C62" s="385"/>
      <c r="D62" s="387"/>
      <c r="E62" s="301" t="s">
        <v>478</v>
      </c>
      <c r="F62" s="302"/>
      <c r="G62" s="302"/>
      <c r="H62" s="303"/>
      <c r="I62" s="336" t="s">
        <v>112</v>
      </c>
      <c r="J62" s="337"/>
      <c r="K62" s="337"/>
      <c r="L62" s="337"/>
      <c r="M62" s="337"/>
      <c r="N62" s="337"/>
      <c r="O62" s="337"/>
      <c r="P62" s="337"/>
      <c r="Q62" s="337"/>
      <c r="R62" s="338"/>
      <c r="S62" s="495">
        <v>1</v>
      </c>
      <c r="T62" s="496"/>
    </row>
    <row r="63" spans="2:20" customFormat="1" ht="55.9" customHeight="1" x14ac:dyDescent="0.25">
      <c r="B63" s="594"/>
      <c r="C63" s="385"/>
      <c r="D63" s="387"/>
      <c r="E63" s="301" t="s">
        <v>479</v>
      </c>
      <c r="F63" s="302"/>
      <c r="G63" s="302"/>
      <c r="H63" s="303"/>
      <c r="I63" s="336" t="s">
        <v>389</v>
      </c>
      <c r="J63" s="337"/>
      <c r="K63" s="337"/>
      <c r="L63" s="337"/>
      <c r="M63" s="337"/>
      <c r="N63" s="337"/>
      <c r="O63" s="337"/>
      <c r="P63" s="337"/>
      <c r="Q63" s="337"/>
      <c r="R63" s="338"/>
      <c r="S63" s="495">
        <v>1</v>
      </c>
      <c r="T63" s="496"/>
    </row>
    <row r="64" spans="2:20" customFormat="1" ht="79.900000000000006" customHeight="1" x14ac:dyDescent="0.25">
      <c r="B64" s="595"/>
      <c r="C64" s="342"/>
      <c r="D64" s="344"/>
      <c r="E64" s="301" t="s">
        <v>480</v>
      </c>
      <c r="F64" s="302"/>
      <c r="G64" s="302"/>
      <c r="H64" s="303"/>
      <c r="I64" s="336" t="s">
        <v>452</v>
      </c>
      <c r="J64" s="337"/>
      <c r="K64" s="337"/>
      <c r="L64" s="337"/>
      <c r="M64" s="337"/>
      <c r="N64" s="337"/>
      <c r="O64" s="337"/>
      <c r="P64" s="337"/>
      <c r="Q64" s="337"/>
      <c r="R64" s="338"/>
      <c r="S64" s="495">
        <v>1</v>
      </c>
      <c r="T64" s="496"/>
    </row>
    <row r="65" spans="2:23" customFormat="1" ht="409.15" customHeight="1" x14ac:dyDescent="0.25">
      <c r="B65" s="599" t="s">
        <v>34</v>
      </c>
      <c r="C65" s="339" t="s">
        <v>35</v>
      </c>
      <c r="D65" s="341"/>
      <c r="E65" s="339" t="s">
        <v>471</v>
      </c>
      <c r="F65" s="340"/>
      <c r="G65" s="340"/>
      <c r="H65" s="341"/>
      <c r="I65" s="348" t="s">
        <v>593</v>
      </c>
      <c r="J65" s="349"/>
      <c r="K65" s="349"/>
      <c r="L65" s="349"/>
      <c r="M65" s="349"/>
      <c r="N65" s="349"/>
      <c r="O65" s="349"/>
      <c r="P65" s="349"/>
      <c r="Q65" s="349"/>
      <c r="R65" s="350"/>
      <c r="S65" s="495">
        <v>1</v>
      </c>
      <c r="T65" s="496"/>
    </row>
    <row r="66" spans="2:23" s="102" customFormat="1" ht="211.15" customHeight="1" x14ac:dyDescent="0.25">
      <c r="B66" s="600"/>
      <c r="C66" s="385"/>
      <c r="D66" s="387"/>
      <c r="E66" s="342"/>
      <c r="F66" s="343"/>
      <c r="G66" s="343"/>
      <c r="H66" s="344"/>
      <c r="I66" s="351"/>
      <c r="J66" s="352"/>
      <c r="K66" s="352"/>
      <c r="L66" s="352"/>
      <c r="M66" s="352"/>
      <c r="N66" s="352"/>
      <c r="O66" s="352"/>
      <c r="P66" s="352"/>
      <c r="Q66" s="352"/>
      <c r="R66" s="353"/>
      <c r="S66" s="125"/>
      <c r="T66" s="126"/>
    </row>
    <row r="67" spans="2:23" customFormat="1" ht="111" customHeight="1" x14ac:dyDescent="0.25">
      <c r="B67" s="600"/>
      <c r="C67" s="385"/>
      <c r="D67" s="387"/>
      <c r="E67" s="301" t="s">
        <v>481</v>
      </c>
      <c r="F67" s="302"/>
      <c r="G67" s="302"/>
      <c r="H67" s="303"/>
      <c r="I67" s="336" t="s">
        <v>532</v>
      </c>
      <c r="J67" s="337"/>
      <c r="K67" s="337"/>
      <c r="L67" s="337"/>
      <c r="M67" s="337"/>
      <c r="N67" s="337"/>
      <c r="O67" s="337"/>
      <c r="P67" s="337"/>
      <c r="Q67" s="337"/>
      <c r="R67" s="338"/>
      <c r="S67" s="495">
        <v>1</v>
      </c>
      <c r="T67" s="496"/>
      <c r="W67" s="123"/>
    </row>
    <row r="68" spans="2:23" customFormat="1" ht="97.9" customHeight="1" x14ac:dyDescent="0.25">
      <c r="B68" s="600"/>
      <c r="C68" s="385"/>
      <c r="D68" s="387"/>
      <c r="E68" s="301" t="s">
        <v>482</v>
      </c>
      <c r="F68" s="302"/>
      <c r="G68" s="302"/>
      <c r="H68" s="303"/>
      <c r="I68" s="336" t="s">
        <v>582</v>
      </c>
      <c r="J68" s="337"/>
      <c r="K68" s="337"/>
      <c r="L68" s="337"/>
      <c r="M68" s="337"/>
      <c r="N68" s="337"/>
      <c r="O68" s="337"/>
      <c r="P68" s="337"/>
      <c r="Q68" s="337"/>
      <c r="R68" s="338"/>
      <c r="S68" s="495">
        <v>1</v>
      </c>
      <c r="T68" s="496"/>
    </row>
    <row r="69" spans="2:23" customFormat="1" ht="67.5" customHeight="1" x14ac:dyDescent="0.25">
      <c r="B69" s="600"/>
      <c r="C69" s="385"/>
      <c r="D69" s="387"/>
      <c r="E69" s="301" t="s">
        <v>483</v>
      </c>
      <c r="F69" s="302"/>
      <c r="G69" s="302"/>
      <c r="H69" s="303"/>
      <c r="I69" s="336" t="s">
        <v>536</v>
      </c>
      <c r="J69" s="337"/>
      <c r="K69" s="337"/>
      <c r="L69" s="337"/>
      <c r="M69" s="337"/>
      <c r="N69" s="337"/>
      <c r="O69" s="337"/>
      <c r="P69" s="337"/>
      <c r="Q69" s="337"/>
      <c r="R69" s="338"/>
      <c r="S69" s="495">
        <v>1</v>
      </c>
      <c r="T69" s="496"/>
    </row>
    <row r="70" spans="2:23" customFormat="1" ht="85.5" customHeight="1" x14ac:dyDescent="0.25">
      <c r="B70" s="600"/>
      <c r="C70" s="385"/>
      <c r="D70" s="387"/>
      <c r="E70" s="301" t="s">
        <v>484</v>
      </c>
      <c r="F70" s="302"/>
      <c r="G70" s="302"/>
      <c r="H70" s="303"/>
      <c r="I70" s="336" t="s">
        <v>446</v>
      </c>
      <c r="J70" s="337"/>
      <c r="K70" s="337"/>
      <c r="L70" s="337"/>
      <c r="M70" s="337"/>
      <c r="N70" s="337"/>
      <c r="O70" s="337"/>
      <c r="P70" s="337"/>
      <c r="Q70" s="337"/>
      <c r="R70" s="338"/>
      <c r="S70" s="495">
        <v>1</v>
      </c>
      <c r="T70" s="496"/>
    </row>
    <row r="71" spans="2:23" customFormat="1" ht="135.6" customHeight="1" x14ac:dyDescent="0.25">
      <c r="B71" s="600"/>
      <c r="C71" s="385"/>
      <c r="D71" s="387"/>
      <c r="E71" s="301" t="s">
        <v>485</v>
      </c>
      <c r="F71" s="302"/>
      <c r="G71" s="302"/>
      <c r="H71" s="303"/>
      <c r="I71" s="336" t="s">
        <v>537</v>
      </c>
      <c r="J71" s="337"/>
      <c r="K71" s="337"/>
      <c r="L71" s="337"/>
      <c r="M71" s="337"/>
      <c r="N71" s="337"/>
      <c r="O71" s="337"/>
      <c r="P71" s="337"/>
      <c r="Q71" s="337"/>
      <c r="R71" s="338"/>
      <c r="S71" s="495">
        <v>1</v>
      </c>
      <c r="T71" s="496"/>
    </row>
    <row r="72" spans="2:23" customFormat="1" ht="135.6" customHeight="1" x14ac:dyDescent="0.25">
      <c r="B72" s="600"/>
      <c r="C72" s="385"/>
      <c r="D72" s="387"/>
      <c r="E72" s="301" t="s">
        <v>486</v>
      </c>
      <c r="F72" s="302"/>
      <c r="G72" s="302"/>
      <c r="H72" s="303"/>
      <c r="I72" s="336" t="s">
        <v>447</v>
      </c>
      <c r="J72" s="337"/>
      <c r="K72" s="337"/>
      <c r="L72" s="337"/>
      <c r="M72" s="337"/>
      <c r="N72" s="337"/>
      <c r="O72" s="337"/>
      <c r="P72" s="337"/>
      <c r="Q72" s="337"/>
      <c r="R72" s="338"/>
      <c r="S72" s="495">
        <v>1</v>
      </c>
      <c r="T72" s="496"/>
    </row>
    <row r="73" spans="2:23" customFormat="1" ht="73.150000000000006" customHeight="1" x14ac:dyDescent="0.25">
      <c r="B73" s="600"/>
      <c r="C73" s="385"/>
      <c r="D73" s="387"/>
      <c r="E73" s="301" t="s">
        <v>487</v>
      </c>
      <c r="F73" s="302"/>
      <c r="G73" s="302"/>
      <c r="H73" s="303"/>
      <c r="I73" s="345" t="s">
        <v>431</v>
      </c>
      <c r="J73" s="346"/>
      <c r="K73" s="346"/>
      <c r="L73" s="346"/>
      <c r="M73" s="346"/>
      <c r="N73" s="346"/>
      <c r="O73" s="346"/>
      <c r="P73" s="346"/>
      <c r="Q73" s="346"/>
      <c r="R73" s="347"/>
      <c r="S73" s="495">
        <v>1</v>
      </c>
      <c r="T73" s="496"/>
    </row>
    <row r="74" spans="2:23" customFormat="1" ht="152.65" customHeight="1" x14ac:dyDescent="0.25">
      <c r="B74" s="600"/>
      <c r="C74" s="385"/>
      <c r="D74" s="387"/>
      <c r="E74" s="301" t="s">
        <v>488</v>
      </c>
      <c r="F74" s="302"/>
      <c r="G74" s="302"/>
      <c r="H74" s="303"/>
      <c r="I74" s="336" t="s">
        <v>432</v>
      </c>
      <c r="J74" s="337"/>
      <c r="K74" s="337"/>
      <c r="L74" s="337"/>
      <c r="M74" s="337"/>
      <c r="N74" s="337"/>
      <c r="O74" s="337"/>
      <c r="P74" s="337"/>
      <c r="Q74" s="337"/>
      <c r="R74" s="338"/>
      <c r="S74" s="495">
        <v>0.7</v>
      </c>
      <c r="T74" s="496"/>
    </row>
    <row r="75" spans="2:23" customFormat="1" ht="50.25" customHeight="1" x14ac:dyDescent="0.25">
      <c r="B75" s="600"/>
      <c r="C75" s="385"/>
      <c r="D75" s="387"/>
      <c r="E75" s="301" t="s">
        <v>489</v>
      </c>
      <c r="F75" s="302"/>
      <c r="G75" s="302"/>
      <c r="H75" s="303"/>
      <c r="I75" s="336" t="s">
        <v>129</v>
      </c>
      <c r="J75" s="337"/>
      <c r="K75" s="337"/>
      <c r="L75" s="337"/>
      <c r="M75" s="337"/>
      <c r="N75" s="337"/>
      <c r="O75" s="337"/>
      <c r="P75" s="337"/>
      <c r="Q75" s="337"/>
      <c r="R75" s="338"/>
      <c r="S75" s="495">
        <v>1</v>
      </c>
      <c r="T75" s="496"/>
    </row>
    <row r="76" spans="2:23" customFormat="1" ht="60" customHeight="1" x14ac:dyDescent="0.25">
      <c r="B76" s="601"/>
      <c r="C76" s="342"/>
      <c r="D76" s="344"/>
      <c r="E76" s="301" t="s">
        <v>490</v>
      </c>
      <c r="F76" s="302"/>
      <c r="G76" s="302"/>
      <c r="H76" s="303"/>
      <c r="I76" s="345" t="s">
        <v>453</v>
      </c>
      <c r="J76" s="346"/>
      <c r="K76" s="346"/>
      <c r="L76" s="346"/>
      <c r="M76" s="346"/>
      <c r="N76" s="346"/>
      <c r="O76" s="346"/>
      <c r="P76" s="346"/>
      <c r="Q76" s="346"/>
      <c r="R76" s="347"/>
      <c r="S76" s="495">
        <v>0.6</v>
      </c>
      <c r="T76" s="496"/>
    </row>
    <row r="77" spans="2:23" customFormat="1" ht="81.599999999999994" customHeight="1" x14ac:dyDescent="0.25">
      <c r="B77" s="593" t="s">
        <v>371</v>
      </c>
      <c r="C77" s="339" t="s">
        <v>372</v>
      </c>
      <c r="D77" s="341"/>
      <c r="E77" s="301" t="s">
        <v>491</v>
      </c>
      <c r="F77" s="302"/>
      <c r="G77" s="302"/>
      <c r="H77" s="303"/>
      <c r="I77" s="336" t="s">
        <v>373</v>
      </c>
      <c r="J77" s="337"/>
      <c r="K77" s="337"/>
      <c r="L77" s="337"/>
      <c r="M77" s="337"/>
      <c r="N77" s="337"/>
      <c r="O77" s="337"/>
      <c r="P77" s="337"/>
      <c r="Q77" s="337"/>
      <c r="R77" s="338"/>
      <c r="S77" s="495">
        <v>1</v>
      </c>
      <c r="T77" s="496"/>
    </row>
    <row r="78" spans="2:23" customFormat="1" ht="137.44999999999999" customHeight="1" x14ac:dyDescent="0.25">
      <c r="B78" s="594"/>
      <c r="C78" s="385"/>
      <c r="D78" s="387"/>
      <c r="E78" s="301" t="s">
        <v>492</v>
      </c>
      <c r="F78" s="302"/>
      <c r="G78" s="302"/>
      <c r="H78" s="303"/>
      <c r="I78" s="501" t="s">
        <v>533</v>
      </c>
      <c r="J78" s="627"/>
      <c r="K78" s="627"/>
      <c r="L78" s="627"/>
      <c r="M78" s="627"/>
      <c r="N78" s="627"/>
      <c r="O78" s="627"/>
      <c r="P78" s="627"/>
      <c r="Q78" s="627"/>
      <c r="R78" s="628"/>
      <c r="S78" s="587">
        <v>1</v>
      </c>
      <c r="T78" s="588"/>
    </row>
    <row r="79" spans="2:23" customFormat="1" ht="96" customHeight="1" x14ac:dyDescent="0.25">
      <c r="B79" s="595"/>
      <c r="C79" s="342"/>
      <c r="D79" s="344"/>
      <c r="E79" s="301" t="s">
        <v>492</v>
      </c>
      <c r="F79" s="302"/>
      <c r="G79" s="302"/>
      <c r="H79" s="303"/>
      <c r="I79" s="501" t="s">
        <v>534</v>
      </c>
      <c r="J79" s="627"/>
      <c r="K79" s="627"/>
      <c r="L79" s="627"/>
      <c r="M79" s="627"/>
      <c r="N79" s="627"/>
      <c r="O79" s="627"/>
      <c r="P79" s="627"/>
      <c r="Q79" s="627"/>
      <c r="R79" s="628"/>
      <c r="S79" s="591"/>
      <c r="T79" s="592"/>
    </row>
    <row r="80" spans="2:23" customFormat="1" ht="27" customHeight="1" x14ac:dyDescent="0.25">
      <c r="B80" s="254"/>
      <c r="C80" s="354"/>
      <c r="D80" s="354"/>
      <c r="E80" s="354"/>
      <c r="F80" s="354"/>
      <c r="G80" s="354"/>
      <c r="H80" s="354"/>
      <c r="I80" s="354"/>
      <c r="J80" s="354"/>
      <c r="K80" s="354"/>
      <c r="L80" s="354"/>
      <c r="M80" s="354"/>
      <c r="N80" s="354"/>
      <c r="O80" s="354"/>
      <c r="P80" s="354"/>
      <c r="Q80" s="354"/>
      <c r="R80" s="354"/>
      <c r="S80" s="354"/>
      <c r="T80" s="255"/>
    </row>
    <row r="81" spans="2:20" customFormat="1" ht="27.75" customHeight="1" x14ac:dyDescent="0.25">
      <c r="B81" s="497" t="s">
        <v>132</v>
      </c>
      <c r="C81" s="498"/>
      <c r="D81" s="498"/>
      <c r="E81" s="498"/>
      <c r="F81" s="498"/>
      <c r="G81" s="498"/>
      <c r="H81" s="498"/>
      <c r="I81" s="498"/>
      <c r="J81" s="498"/>
      <c r="K81" s="498"/>
      <c r="L81" s="498"/>
      <c r="M81" s="498"/>
      <c r="N81" s="498"/>
      <c r="O81" s="498"/>
      <c r="P81" s="498"/>
      <c r="Q81" s="498"/>
      <c r="R81" s="498"/>
      <c r="S81" s="498"/>
      <c r="T81" s="499"/>
    </row>
    <row r="82" spans="2:20" customFormat="1" ht="27.75" customHeight="1" x14ac:dyDescent="0.25">
      <c r="B82" s="104" t="s">
        <v>30</v>
      </c>
      <c r="C82" s="497" t="s">
        <v>133</v>
      </c>
      <c r="D82" s="499"/>
      <c r="E82" s="497" t="s">
        <v>493</v>
      </c>
      <c r="F82" s="498"/>
      <c r="G82" s="498"/>
      <c r="H82" s="498"/>
      <c r="I82" s="499"/>
      <c r="J82" s="497" t="s">
        <v>31</v>
      </c>
      <c r="K82" s="498"/>
      <c r="L82" s="498"/>
      <c r="M82" s="498"/>
      <c r="N82" s="498"/>
      <c r="O82" s="498"/>
      <c r="P82" s="498"/>
      <c r="Q82" s="498"/>
      <c r="R82" s="499"/>
      <c r="S82" s="497" t="s">
        <v>32</v>
      </c>
      <c r="T82" s="499"/>
    </row>
    <row r="83" spans="2:20" customFormat="1" ht="228.6" customHeight="1" x14ac:dyDescent="0.25">
      <c r="B83" s="593" t="s">
        <v>36</v>
      </c>
      <c r="C83" s="339" t="s">
        <v>37</v>
      </c>
      <c r="D83" s="341"/>
      <c r="E83" s="497" t="s">
        <v>494</v>
      </c>
      <c r="F83" s="498"/>
      <c r="G83" s="498"/>
      <c r="H83" s="498"/>
      <c r="I83" s="499"/>
      <c r="J83" s="602" t="s">
        <v>608</v>
      </c>
      <c r="K83" s="603"/>
      <c r="L83" s="603"/>
      <c r="M83" s="603"/>
      <c r="N83" s="603"/>
      <c r="O83" s="603"/>
      <c r="P83" s="603"/>
      <c r="Q83" s="603"/>
      <c r="R83" s="604"/>
      <c r="S83" s="495">
        <v>0.95</v>
      </c>
      <c r="T83" s="496"/>
    </row>
    <row r="84" spans="2:20" customFormat="1" ht="74.099999999999994" customHeight="1" x14ac:dyDescent="0.25">
      <c r="B84" s="594"/>
      <c r="C84" s="385"/>
      <c r="D84" s="387"/>
      <c r="E84" s="497" t="s">
        <v>495</v>
      </c>
      <c r="F84" s="498"/>
      <c r="G84" s="498"/>
      <c r="H84" s="498"/>
      <c r="I84" s="499"/>
      <c r="J84" s="602" t="s">
        <v>433</v>
      </c>
      <c r="K84" s="603"/>
      <c r="L84" s="603"/>
      <c r="M84" s="603"/>
      <c r="N84" s="603"/>
      <c r="O84" s="603"/>
      <c r="P84" s="603"/>
      <c r="Q84" s="603"/>
      <c r="R84" s="604"/>
      <c r="S84" s="495">
        <v>1</v>
      </c>
      <c r="T84" s="496"/>
    </row>
    <row r="85" spans="2:20" customFormat="1" ht="129.75" customHeight="1" x14ac:dyDescent="0.25">
      <c r="B85" s="594"/>
      <c r="C85" s="385"/>
      <c r="D85" s="387"/>
      <c r="E85" s="497" t="s">
        <v>496</v>
      </c>
      <c r="F85" s="498"/>
      <c r="G85" s="498"/>
      <c r="H85" s="498"/>
      <c r="I85" s="499"/>
      <c r="J85" s="602" t="s">
        <v>390</v>
      </c>
      <c r="K85" s="603"/>
      <c r="L85" s="603"/>
      <c r="M85" s="603"/>
      <c r="N85" s="603"/>
      <c r="O85" s="603"/>
      <c r="P85" s="603"/>
      <c r="Q85" s="603"/>
      <c r="R85" s="604"/>
      <c r="S85" s="495">
        <v>1</v>
      </c>
      <c r="T85" s="496"/>
    </row>
    <row r="86" spans="2:20" customFormat="1" ht="56.25" customHeight="1" x14ac:dyDescent="0.25">
      <c r="B86" s="594"/>
      <c r="C86" s="385"/>
      <c r="D86" s="387"/>
      <c r="E86" s="497" t="s">
        <v>497</v>
      </c>
      <c r="F86" s="498"/>
      <c r="G86" s="498"/>
      <c r="H86" s="498"/>
      <c r="I86" s="499"/>
      <c r="J86" s="602" t="s">
        <v>134</v>
      </c>
      <c r="K86" s="603"/>
      <c r="L86" s="603"/>
      <c r="M86" s="603"/>
      <c r="N86" s="603"/>
      <c r="O86" s="603"/>
      <c r="P86" s="603"/>
      <c r="Q86" s="603"/>
      <c r="R86" s="604"/>
      <c r="S86" s="495">
        <v>1</v>
      </c>
      <c r="T86" s="496"/>
    </row>
    <row r="87" spans="2:20" customFormat="1" ht="49.5" customHeight="1" x14ac:dyDescent="0.25">
      <c r="B87" s="594"/>
      <c r="C87" s="385"/>
      <c r="D87" s="387"/>
      <c r="E87" s="497" t="s">
        <v>498</v>
      </c>
      <c r="F87" s="498"/>
      <c r="G87" s="498"/>
      <c r="H87" s="498"/>
      <c r="I87" s="499"/>
      <c r="J87" s="602" t="s">
        <v>135</v>
      </c>
      <c r="K87" s="603"/>
      <c r="L87" s="603"/>
      <c r="M87" s="603"/>
      <c r="N87" s="603"/>
      <c r="O87" s="603"/>
      <c r="P87" s="603"/>
      <c r="Q87" s="603"/>
      <c r="R87" s="604"/>
      <c r="S87" s="495">
        <v>1</v>
      </c>
      <c r="T87" s="496"/>
    </row>
    <row r="88" spans="2:20" customFormat="1" ht="34.5" customHeight="1" x14ac:dyDescent="0.25">
      <c r="B88" s="594"/>
      <c r="C88" s="385"/>
      <c r="D88" s="387"/>
      <c r="E88" s="497" t="s">
        <v>499</v>
      </c>
      <c r="F88" s="498"/>
      <c r="G88" s="498"/>
      <c r="H88" s="498"/>
      <c r="I88" s="499"/>
      <c r="J88" s="602" t="s">
        <v>113</v>
      </c>
      <c r="K88" s="603"/>
      <c r="L88" s="603"/>
      <c r="M88" s="603"/>
      <c r="N88" s="603"/>
      <c r="O88" s="603"/>
      <c r="P88" s="603"/>
      <c r="Q88" s="603"/>
      <c r="R88" s="604"/>
      <c r="S88" s="495">
        <v>1</v>
      </c>
      <c r="T88" s="496"/>
    </row>
    <row r="89" spans="2:20" customFormat="1" ht="127.15" customHeight="1" x14ac:dyDescent="0.25">
      <c r="B89" s="594"/>
      <c r="C89" s="385"/>
      <c r="D89" s="387"/>
      <c r="E89" s="301" t="s">
        <v>500</v>
      </c>
      <c r="F89" s="302"/>
      <c r="G89" s="302"/>
      <c r="H89" s="302"/>
      <c r="I89" s="303"/>
      <c r="J89" s="336" t="s">
        <v>583</v>
      </c>
      <c r="K89" s="337"/>
      <c r="L89" s="337"/>
      <c r="M89" s="337"/>
      <c r="N89" s="337"/>
      <c r="O89" s="337"/>
      <c r="P89" s="337"/>
      <c r="Q89" s="337"/>
      <c r="R89" s="338"/>
      <c r="S89" s="495">
        <v>1</v>
      </c>
      <c r="T89" s="496"/>
    </row>
    <row r="90" spans="2:20" customFormat="1" ht="139.5" customHeight="1" x14ac:dyDescent="0.25">
      <c r="B90" s="595"/>
      <c r="C90" s="342"/>
      <c r="D90" s="344"/>
      <c r="E90" s="301" t="s">
        <v>501</v>
      </c>
      <c r="F90" s="302"/>
      <c r="G90" s="302"/>
      <c r="H90" s="302"/>
      <c r="I90" s="303"/>
      <c r="J90" s="336" t="s">
        <v>584</v>
      </c>
      <c r="K90" s="337"/>
      <c r="L90" s="337"/>
      <c r="M90" s="337"/>
      <c r="N90" s="337"/>
      <c r="O90" s="337"/>
      <c r="P90" s="337"/>
      <c r="Q90" s="337"/>
      <c r="R90" s="338"/>
      <c r="S90" s="495">
        <v>1</v>
      </c>
      <c r="T90" s="496"/>
    </row>
    <row r="91" spans="2:20" customFormat="1" ht="163.5" customHeight="1" x14ac:dyDescent="0.25">
      <c r="B91" s="599" t="s">
        <v>38</v>
      </c>
      <c r="C91" s="339" t="s">
        <v>39</v>
      </c>
      <c r="D91" s="341"/>
      <c r="E91" s="497" t="s">
        <v>502</v>
      </c>
      <c r="F91" s="498"/>
      <c r="G91" s="498"/>
      <c r="H91" s="498"/>
      <c r="I91" s="499"/>
      <c r="J91" s="602" t="s">
        <v>454</v>
      </c>
      <c r="K91" s="603"/>
      <c r="L91" s="603"/>
      <c r="M91" s="603"/>
      <c r="N91" s="603"/>
      <c r="O91" s="603"/>
      <c r="P91" s="603"/>
      <c r="Q91" s="603"/>
      <c r="R91" s="604"/>
      <c r="S91" s="495">
        <v>1</v>
      </c>
      <c r="T91" s="496"/>
    </row>
    <row r="92" spans="2:20" customFormat="1" ht="70.900000000000006" customHeight="1" x14ac:dyDescent="0.25">
      <c r="B92" s="600"/>
      <c r="C92" s="385"/>
      <c r="D92" s="387"/>
      <c r="E92" s="497" t="s">
        <v>503</v>
      </c>
      <c r="F92" s="498"/>
      <c r="G92" s="498"/>
      <c r="H92" s="498"/>
      <c r="I92" s="499"/>
      <c r="J92" s="602" t="s">
        <v>535</v>
      </c>
      <c r="K92" s="603"/>
      <c r="L92" s="603"/>
      <c r="M92" s="603"/>
      <c r="N92" s="603"/>
      <c r="O92" s="603"/>
      <c r="P92" s="603"/>
      <c r="Q92" s="603"/>
      <c r="R92" s="604"/>
      <c r="S92" s="495">
        <v>1</v>
      </c>
      <c r="T92" s="496"/>
    </row>
    <row r="93" spans="2:20" customFormat="1" ht="30" customHeight="1" x14ac:dyDescent="0.25">
      <c r="B93" s="601"/>
      <c r="C93" s="342"/>
      <c r="D93" s="344"/>
      <c r="E93" s="497" t="s">
        <v>497</v>
      </c>
      <c r="F93" s="498"/>
      <c r="G93" s="498"/>
      <c r="H93" s="498"/>
      <c r="I93" s="499"/>
      <c r="J93" s="602" t="s">
        <v>114</v>
      </c>
      <c r="K93" s="603"/>
      <c r="L93" s="603"/>
      <c r="M93" s="603"/>
      <c r="N93" s="603"/>
      <c r="O93" s="603"/>
      <c r="P93" s="603"/>
      <c r="Q93" s="603"/>
      <c r="R93" s="604"/>
      <c r="S93" s="495">
        <v>1</v>
      </c>
      <c r="T93" s="496"/>
    </row>
    <row r="94" spans="2:20" customFormat="1" ht="242.1" customHeight="1" x14ac:dyDescent="0.25">
      <c r="B94" s="593" t="s">
        <v>40</v>
      </c>
      <c r="C94" s="339" t="s">
        <v>41</v>
      </c>
      <c r="D94" s="341"/>
      <c r="E94" s="497" t="s">
        <v>502</v>
      </c>
      <c r="F94" s="498"/>
      <c r="G94" s="498"/>
      <c r="H94" s="498"/>
      <c r="I94" s="499"/>
      <c r="J94" s="336" t="s">
        <v>410</v>
      </c>
      <c r="K94" s="337"/>
      <c r="L94" s="337"/>
      <c r="M94" s="337"/>
      <c r="N94" s="337"/>
      <c r="O94" s="337"/>
      <c r="P94" s="337"/>
      <c r="Q94" s="337"/>
      <c r="R94" s="338"/>
      <c r="S94" s="495">
        <v>0.9</v>
      </c>
      <c r="T94" s="496"/>
    </row>
    <row r="95" spans="2:20" customFormat="1" ht="27.75" customHeight="1" x14ac:dyDescent="0.25">
      <c r="B95" s="594"/>
      <c r="C95" s="385"/>
      <c r="D95" s="387"/>
      <c r="E95" s="497" t="s">
        <v>495</v>
      </c>
      <c r="F95" s="498"/>
      <c r="G95" s="498"/>
      <c r="H95" s="498"/>
      <c r="I95" s="499"/>
      <c r="J95" s="602" t="s">
        <v>397</v>
      </c>
      <c r="K95" s="603"/>
      <c r="L95" s="603"/>
      <c r="M95" s="603"/>
      <c r="N95" s="603"/>
      <c r="O95" s="603"/>
      <c r="P95" s="603"/>
      <c r="Q95" s="603"/>
      <c r="R95" s="604"/>
      <c r="S95" s="495">
        <v>1</v>
      </c>
      <c r="T95" s="496"/>
    </row>
    <row r="96" spans="2:20" customFormat="1" ht="145.15" customHeight="1" x14ac:dyDescent="0.25">
      <c r="B96" s="594"/>
      <c r="C96" s="385"/>
      <c r="D96" s="387"/>
      <c r="E96" s="497" t="s">
        <v>504</v>
      </c>
      <c r="F96" s="498"/>
      <c r="G96" s="498"/>
      <c r="H96" s="498"/>
      <c r="I96" s="499"/>
      <c r="J96" s="336" t="s">
        <v>585</v>
      </c>
      <c r="K96" s="337"/>
      <c r="L96" s="337"/>
      <c r="M96" s="337"/>
      <c r="N96" s="337"/>
      <c r="O96" s="337"/>
      <c r="P96" s="337"/>
      <c r="Q96" s="337"/>
      <c r="R96" s="338"/>
      <c r="S96" s="495">
        <v>0.83</v>
      </c>
      <c r="T96" s="496"/>
    </row>
    <row r="97" spans="2:20" customFormat="1" ht="39" customHeight="1" x14ac:dyDescent="0.25">
      <c r="B97" s="594"/>
      <c r="C97" s="385"/>
      <c r="D97" s="387"/>
      <c r="E97" s="497" t="s">
        <v>505</v>
      </c>
      <c r="F97" s="498"/>
      <c r="G97" s="498"/>
      <c r="H97" s="498"/>
      <c r="I97" s="499"/>
      <c r="J97" s="602" t="s">
        <v>411</v>
      </c>
      <c r="K97" s="603"/>
      <c r="L97" s="603"/>
      <c r="M97" s="603"/>
      <c r="N97" s="603"/>
      <c r="O97" s="603"/>
      <c r="P97" s="603"/>
      <c r="Q97" s="603"/>
      <c r="R97" s="604"/>
      <c r="S97" s="495">
        <v>1</v>
      </c>
      <c r="T97" s="496"/>
    </row>
    <row r="98" spans="2:20" customFormat="1" ht="36.6" customHeight="1" x14ac:dyDescent="0.25">
      <c r="B98" s="594"/>
      <c r="C98" s="385"/>
      <c r="D98" s="387"/>
      <c r="E98" s="497" t="s">
        <v>497</v>
      </c>
      <c r="F98" s="498"/>
      <c r="G98" s="498"/>
      <c r="H98" s="498"/>
      <c r="I98" s="499"/>
      <c r="J98" s="602" t="s">
        <v>403</v>
      </c>
      <c r="K98" s="603"/>
      <c r="L98" s="603"/>
      <c r="M98" s="603"/>
      <c r="N98" s="603"/>
      <c r="O98" s="603"/>
      <c r="P98" s="603"/>
      <c r="Q98" s="603"/>
      <c r="R98" s="604"/>
      <c r="S98" s="495">
        <v>1</v>
      </c>
      <c r="T98" s="496"/>
    </row>
    <row r="99" spans="2:20" customFormat="1" ht="51" customHeight="1" x14ac:dyDescent="0.25">
      <c r="B99" s="594"/>
      <c r="C99" s="385"/>
      <c r="D99" s="387"/>
      <c r="E99" s="497" t="s">
        <v>498</v>
      </c>
      <c r="F99" s="498"/>
      <c r="G99" s="498"/>
      <c r="H99" s="498"/>
      <c r="I99" s="499"/>
      <c r="J99" s="602" t="s">
        <v>115</v>
      </c>
      <c r="K99" s="603"/>
      <c r="L99" s="603"/>
      <c r="M99" s="603"/>
      <c r="N99" s="603"/>
      <c r="O99" s="603"/>
      <c r="P99" s="603"/>
      <c r="Q99" s="603"/>
      <c r="R99" s="604"/>
      <c r="S99" s="495">
        <v>1</v>
      </c>
      <c r="T99" s="496"/>
    </row>
    <row r="100" spans="2:20" customFormat="1" ht="49.15" customHeight="1" x14ac:dyDescent="0.25">
      <c r="B100" s="594"/>
      <c r="C100" s="385"/>
      <c r="D100" s="387"/>
      <c r="E100" s="497" t="s">
        <v>499</v>
      </c>
      <c r="F100" s="498"/>
      <c r="G100" s="498"/>
      <c r="H100" s="498"/>
      <c r="I100" s="499"/>
      <c r="J100" s="602" t="s">
        <v>412</v>
      </c>
      <c r="K100" s="603"/>
      <c r="L100" s="603"/>
      <c r="M100" s="603"/>
      <c r="N100" s="603"/>
      <c r="O100" s="603"/>
      <c r="P100" s="603"/>
      <c r="Q100" s="603"/>
      <c r="R100" s="604"/>
      <c r="S100" s="495">
        <v>1</v>
      </c>
      <c r="T100" s="496"/>
    </row>
    <row r="101" spans="2:20" customFormat="1" ht="49.15" customHeight="1" x14ac:dyDescent="0.25">
      <c r="B101" s="594"/>
      <c r="C101" s="385"/>
      <c r="D101" s="387"/>
      <c r="E101" s="497" t="s">
        <v>506</v>
      </c>
      <c r="F101" s="498"/>
      <c r="G101" s="498"/>
      <c r="H101" s="498"/>
      <c r="I101" s="499"/>
      <c r="J101" s="602" t="s">
        <v>413</v>
      </c>
      <c r="K101" s="603"/>
      <c r="L101" s="603"/>
      <c r="M101" s="603"/>
      <c r="N101" s="603"/>
      <c r="O101" s="603"/>
      <c r="P101" s="603"/>
      <c r="Q101" s="603"/>
      <c r="R101" s="604"/>
      <c r="S101" s="495">
        <v>1</v>
      </c>
      <c r="T101" s="496"/>
    </row>
    <row r="102" spans="2:20" customFormat="1" ht="49.15" customHeight="1" x14ac:dyDescent="0.25">
      <c r="B102" s="595"/>
      <c r="C102" s="342"/>
      <c r="D102" s="344"/>
      <c r="E102" s="497" t="s">
        <v>507</v>
      </c>
      <c r="F102" s="498"/>
      <c r="G102" s="498"/>
      <c r="H102" s="498"/>
      <c r="I102" s="499"/>
      <c r="J102" s="602" t="s">
        <v>414</v>
      </c>
      <c r="K102" s="603"/>
      <c r="L102" s="603"/>
      <c r="M102" s="603"/>
      <c r="N102" s="603"/>
      <c r="O102" s="603"/>
      <c r="P102" s="603"/>
      <c r="Q102" s="603"/>
      <c r="R102" s="604"/>
      <c r="S102" s="495">
        <v>1</v>
      </c>
      <c r="T102" s="496"/>
    </row>
    <row r="103" spans="2:20" ht="17.25" customHeight="1" x14ac:dyDescent="0.2">
      <c r="B103" s="605"/>
      <c r="C103" s="606"/>
      <c r="D103" s="606"/>
      <c r="E103" s="606"/>
      <c r="F103" s="606"/>
      <c r="G103" s="606"/>
      <c r="H103" s="606"/>
      <c r="I103" s="606"/>
      <c r="J103" s="606"/>
      <c r="K103" s="606"/>
      <c r="L103" s="606"/>
      <c r="M103" s="606"/>
      <c r="N103" s="606"/>
      <c r="O103" s="606"/>
      <c r="P103" s="606"/>
      <c r="Q103" s="606"/>
      <c r="R103" s="606"/>
      <c r="S103" s="606"/>
      <c r="T103" s="607"/>
    </row>
    <row r="104" spans="2:20" ht="28.5" customHeight="1" x14ac:dyDescent="0.2">
      <c r="B104" s="609" t="s">
        <v>30</v>
      </c>
      <c r="C104" s="610"/>
      <c r="D104" s="612" t="s">
        <v>789</v>
      </c>
      <c r="E104" s="613"/>
      <c r="F104" s="613"/>
      <c r="G104" s="613"/>
      <c r="H104" s="613"/>
      <c r="I104" s="613"/>
      <c r="J104" s="614"/>
      <c r="K104" s="612" t="s">
        <v>369</v>
      </c>
      <c r="L104" s="613"/>
      <c r="M104" s="613"/>
      <c r="N104" s="613"/>
      <c r="O104" s="613"/>
      <c r="P104" s="613"/>
      <c r="Q104" s="613"/>
      <c r="R104" s="614"/>
      <c r="S104" s="546" t="s">
        <v>4</v>
      </c>
      <c r="T104" s="548"/>
    </row>
    <row r="105" spans="2:20" ht="31.9" customHeight="1" x14ac:dyDescent="0.2">
      <c r="B105" s="611" t="s">
        <v>1022</v>
      </c>
      <c r="C105" s="615"/>
      <c r="D105" s="265" t="s">
        <v>1023</v>
      </c>
      <c r="E105" s="265"/>
      <c r="F105" s="265"/>
      <c r="G105" s="265"/>
      <c r="H105" s="265"/>
      <c r="I105" s="265"/>
      <c r="J105" s="265"/>
      <c r="K105" s="608" t="s">
        <v>639</v>
      </c>
      <c r="L105" s="608"/>
      <c r="M105" s="608"/>
      <c r="N105" s="608"/>
      <c r="O105" s="608"/>
      <c r="P105" s="608"/>
      <c r="Q105" s="608"/>
      <c r="R105" s="608"/>
      <c r="S105" s="611" t="s">
        <v>1024</v>
      </c>
      <c r="T105" s="611"/>
    </row>
    <row r="106" spans="2:20" ht="37.9" customHeight="1" x14ac:dyDescent="0.2">
      <c r="B106" s="611" t="s">
        <v>1025</v>
      </c>
      <c r="C106" s="615"/>
      <c r="D106" s="265" t="s">
        <v>1026</v>
      </c>
      <c r="E106" s="265"/>
      <c r="F106" s="265"/>
      <c r="G106" s="265"/>
      <c r="H106" s="265"/>
      <c r="I106" s="265"/>
      <c r="J106" s="265"/>
      <c r="K106" s="608" t="s">
        <v>639</v>
      </c>
      <c r="L106" s="608"/>
      <c r="M106" s="608"/>
      <c r="N106" s="608"/>
      <c r="O106" s="608"/>
      <c r="P106" s="608"/>
      <c r="Q106" s="608"/>
      <c r="R106" s="608"/>
      <c r="S106" s="611">
        <v>44022</v>
      </c>
      <c r="T106" s="611"/>
    </row>
    <row r="107" spans="2:20" ht="31.9" customHeight="1" x14ac:dyDescent="0.2">
      <c r="B107" s="615" t="s">
        <v>1027</v>
      </c>
      <c r="C107" s="615"/>
      <c r="D107" s="265" t="s">
        <v>1028</v>
      </c>
      <c r="E107" s="265"/>
      <c r="F107" s="265"/>
      <c r="G107" s="265"/>
      <c r="H107" s="265"/>
      <c r="I107" s="265"/>
      <c r="J107" s="265"/>
      <c r="K107" s="608" t="s">
        <v>639</v>
      </c>
      <c r="L107" s="608"/>
      <c r="M107" s="608"/>
      <c r="N107" s="608"/>
      <c r="O107" s="608"/>
      <c r="P107" s="608"/>
      <c r="Q107" s="608"/>
      <c r="R107" s="608"/>
      <c r="S107" s="611">
        <v>44023</v>
      </c>
      <c r="T107" s="611"/>
    </row>
    <row r="108" spans="2:20" ht="204" customHeight="1" x14ac:dyDescent="0.2">
      <c r="B108" s="615" t="s">
        <v>371</v>
      </c>
      <c r="C108" s="615"/>
      <c r="D108" s="265" t="s">
        <v>1036</v>
      </c>
      <c r="E108" s="265"/>
      <c r="F108" s="265"/>
      <c r="G108" s="265"/>
      <c r="H108" s="265"/>
      <c r="I108" s="265"/>
      <c r="J108" s="265"/>
      <c r="K108" s="608" t="s">
        <v>639</v>
      </c>
      <c r="L108" s="608"/>
      <c r="M108" s="608"/>
      <c r="N108" s="608"/>
      <c r="O108" s="608"/>
      <c r="P108" s="608"/>
      <c r="Q108" s="608"/>
      <c r="R108" s="608"/>
      <c r="S108" s="611" t="s">
        <v>1029</v>
      </c>
      <c r="T108" s="611"/>
    </row>
    <row r="109" spans="2:20" ht="78" customHeight="1" x14ac:dyDescent="0.2">
      <c r="B109" s="615" t="s">
        <v>1030</v>
      </c>
      <c r="C109" s="615"/>
      <c r="D109" s="265" t="s">
        <v>1031</v>
      </c>
      <c r="E109" s="265"/>
      <c r="F109" s="265"/>
      <c r="G109" s="265"/>
      <c r="H109" s="265"/>
      <c r="I109" s="265"/>
      <c r="J109" s="265"/>
      <c r="K109" s="608" t="s">
        <v>639</v>
      </c>
      <c r="L109" s="608"/>
      <c r="M109" s="608"/>
      <c r="N109" s="608"/>
      <c r="O109" s="608"/>
      <c r="P109" s="608"/>
      <c r="Q109" s="608"/>
      <c r="R109" s="608"/>
      <c r="S109" s="611" t="s">
        <v>1029</v>
      </c>
      <c r="T109" s="611"/>
    </row>
    <row r="110" spans="2:20" ht="31.9" customHeight="1" x14ac:dyDescent="0.2">
      <c r="B110" s="615" t="s">
        <v>33</v>
      </c>
      <c r="C110" s="615"/>
      <c r="D110" s="265" t="s">
        <v>1032</v>
      </c>
      <c r="E110" s="265"/>
      <c r="F110" s="265"/>
      <c r="G110" s="265"/>
      <c r="H110" s="265"/>
      <c r="I110" s="265"/>
      <c r="J110" s="265"/>
      <c r="K110" s="608" t="s">
        <v>639</v>
      </c>
      <c r="L110" s="608"/>
      <c r="M110" s="608"/>
      <c r="N110" s="608"/>
      <c r="O110" s="608"/>
      <c r="P110" s="608"/>
      <c r="Q110" s="608"/>
      <c r="R110" s="608"/>
      <c r="S110" s="611" t="s">
        <v>1033</v>
      </c>
      <c r="T110" s="611"/>
    </row>
    <row r="111" spans="2:20" ht="31.15" customHeight="1" x14ac:dyDescent="0.2">
      <c r="B111" s="611" t="s">
        <v>1022</v>
      </c>
      <c r="C111" s="615"/>
      <c r="D111" s="265" t="s">
        <v>1034</v>
      </c>
      <c r="E111" s="265"/>
      <c r="F111" s="265"/>
      <c r="G111" s="265"/>
      <c r="H111" s="265"/>
      <c r="I111" s="265"/>
      <c r="J111" s="265"/>
      <c r="K111" s="608" t="s">
        <v>639</v>
      </c>
      <c r="L111" s="608"/>
      <c r="M111" s="608"/>
      <c r="N111" s="608"/>
      <c r="O111" s="608"/>
      <c r="P111" s="608"/>
      <c r="Q111" s="608"/>
      <c r="R111" s="608"/>
      <c r="S111" s="611"/>
      <c r="T111" s="611"/>
    </row>
    <row r="112" spans="2:20" ht="42" customHeight="1" x14ac:dyDescent="0.2">
      <c r="B112" s="615" t="s">
        <v>1027</v>
      </c>
      <c r="C112" s="615"/>
      <c r="D112" s="265" t="s">
        <v>1035</v>
      </c>
      <c r="E112" s="265"/>
      <c r="F112" s="265"/>
      <c r="G112" s="265"/>
      <c r="H112" s="265"/>
      <c r="I112" s="265"/>
      <c r="J112" s="265"/>
      <c r="K112" s="608" t="s">
        <v>639</v>
      </c>
      <c r="L112" s="608"/>
      <c r="M112" s="608"/>
      <c r="N112" s="608"/>
      <c r="O112" s="608"/>
      <c r="P112" s="608"/>
      <c r="Q112" s="608"/>
      <c r="R112" s="608"/>
      <c r="S112" s="611">
        <v>44027</v>
      </c>
      <c r="T112" s="611"/>
    </row>
    <row r="113" spans="1:20" ht="30.6" customHeight="1" x14ac:dyDescent="0.2">
      <c r="B113" s="183"/>
      <c r="C113" s="184"/>
      <c r="D113" s="185"/>
      <c r="E113" s="185"/>
      <c r="F113" s="185"/>
      <c r="G113" s="185"/>
      <c r="H113" s="185"/>
      <c r="I113" s="185"/>
      <c r="J113" s="185"/>
      <c r="K113" s="186"/>
      <c r="L113" s="186"/>
      <c r="M113" s="186"/>
      <c r="N113" s="186"/>
      <c r="O113" s="186"/>
      <c r="P113" s="186"/>
      <c r="Q113" s="186"/>
      <c r="R113" s="186"/>
      <c r="S113" s="187"/>
      <c r="T113" s="188"/>
    </row>
    <row r="114" spans="1:20" ht="25.9" customHeight="1" x14ac:dyDescent="0.2">
      <c r="A114" s="2"/>
      <c r="B114" s="624" t="s">
        <v>42</v>
      </c>
      <c r="C114" s="625"/>
      <c r="D114" s="625"/>
      <c r="E114" s="625"/>
      <c r="F114" s="625"/>
      <c r="G114" s="625"/>
      <c r="H114" s="625"/>
      <c r="I114" s="625"/>
      <c r="J114" s="625"/>
      <c r="K114" s="625"/>
      <c r="L114" s="625"/>
      <c r="M114" s="625"/>
      <c r="N114" s="625"/>
      <c r="O114" s="625"/>
      <c r="P114" s="625"/>
      <c r="Q114" s="625"/>
      <c r="R114" s="625"/>
      <c r="S114" s="625"/>
      <c r="T114" s="626"/>
    </row>
    <row r="115" spans="1:20" ht="24.6" customHeight="1" x14ac:dyDescent="0.2">
      <c r="A115" s="2"/>
      <c r="B115" s="546" t="s">
        <v>43</v>
      </c>
      <c r="C115" s="547"/>
      <c r="D115" s="547"/>
      <c r="E115" s="548"/>
      <c r="F115" s="131" t="s">
        <v>30</v>
      </c>
      <c r="G115" s="546" t="s">
        <v>44</v>
      </c>
      <c r="H115" s="547"/>
      <c r="I115" s="547"/>
      <c r="J115" s="547"/>
      <c r="K115" s="547"/>
      <c r="L115" s="547"/>
      <c r="M115" s="547"/>
      <c r="N115" s="547"/>
      <c r="O115" s="547"/>
      <c r="P115" s="547"/>
      <c r="Q115" s="547"/>
      <c r="R115" s="548"/>
      <c r="S115" s="546" t="s">
        <v>4</v>
      </c>
      <c r="T115" s="548"/>
    </row>
    <row r="116" spans="1:20" ht="37.9" customHeight="1" x14ac:dyDescent="0.2">
      <c r="A116" s="2"/>
      <c r="B116" s="256" t="s">
        <v>696</v>
      </c>
      <c r="C116" s="256"/>
      <c r="D116" s="256"/>
      <c r="E116" s="256"/>
      <c r="F116" s="204">
        <v>4</v>
      </c>
      <c r="G116" s="265" t="s">
        <v>719</v>
      </c>
      <c r="H116" s="265"/>
      <c r="I116" s="265"/>
      <c r="J116" s="265"/>
      <c r="K116" s="265"/>
      <c r="L116" s="265"/>
      <c r="M116" s="265"/>
      <c r="N116" s="265"/>
      <c r="O116" s="265"/>
      <c r="P116" s="265"/>
      <c r="Q116" s="265"/>
      <c r="R116" s="265"/>
      <c r="S116" s="611">
        <v>44026</v>
      </c>
      <c r="T116" s="611"/>
    </row>
    <row r="117" spans="1:20" ht="37.9" customHeight="1" x14ac:dyDescent="0.2">
      <c r="A117" s="2"/>
      <c r="B117" s="256" t="s">
        <v>787</v>
      </c>
      <c r="C117" s="256"/>
      <c r="D117" s="256"/>
      <c r="E117" s="256"/>
      <c r="F117" s="204">
        <v>1</v>
      </c>
      <c r="G117" s="265" t="s">
        <v>1015</v>
      </c>
      <c r="H117" s="265"/>
      <c r="I117" s="265"/>
      <c r="J117" s="265"/>
      <c r="K117" s="265"/>
      <c r="L117" s="265"/>
      <c r="M117" s="265"/>
      <c r="N117" s="265"/>
      <c r="O117" s="265"/>
      <c r="P117" s="265"/>
      <c r="Q117" s="265"/>
      <c r="R117" s="265"/>
      <c r="S117" s="611">
        <v>44024</v>
      </c>
      <c r="T117" s="611"/>
    </row>
    <row r="118" spans="1:20" ht="37.9" customHeight="1" x14ac:dyDescent="0.2">
      <c r="A118" s="2"/>
      <c r="B118" s="256" t="s">
        <v>1016</v>
      </c>
      <c r="C118" s="256"/>
      <c r="D118" s="256"/>
      <c r="E118" s="256"/>
      <c r="F118" s="204" t="s">
        <v>33</v>
      </c>
      <c r="G118" s="265" t="s">
        <v>1017</v>
      </c>
      <c r="H118" s="265"/>
      <c r="I118" s="265"/>
      <c r="J118" s="265"/>
      <c r="K118" s="265"/>
      <c r="L118" s="265"/>
      <c r="M118" s="265"/>
      <c r="N118" s="265"/>
      <c r="O118" s="265"/>
      <c r="P118" s="265"/>
      <c r="Q118" s="265"/>
      <c r="R118" s="265"/>
      <c r="S118" s="611" t="s">
        <v>1018</v>
      </c>
      <c r="T118" s="611"/>
    </row>
    <row r="119" spans="1:20" ht="15" customHeight="1" x14ac:dyDescent="0.2">
      <c r="B119" s="67"/>
      <c r="C119" s="62"/>
      <c r="D119" s="62"/>
      <c r="E119" s="62"/>
      <c r="F119" s="62"/>
      <c r="G119" s="62"/>
      <c r="H119" s="62"/>
      <c r="I119" s="62"/>
      <c r="J119" s="62"/>
      <c r="K119" s="62"/>
      <c r="L119" s="62"/>
      <c r="M119" s="62"/>
      <c r="N119" s="62"/>
      <c r="O119" s="62"/>
      <c r="P119" s="62"/>
      <c r="Q119" s="62"/>
      <c r="R119" s="62"/>
      <c r="S119" s="62"/>
      <c r="T119" s="63"/>
    </row>
    <row r="120" spans="1:20" ht="25.5" customHeight="1" x14ac:dyDescent="0.2">
      <c r="B120" s="443" t="s">
        <v>381</v>
      </c>
      <c r="C120" s="444"/>
      <c r="D120" s="444"/>
      <c r="E120" s="444"/>
      <c r="F120" s="444"/>
      <c r="G120" s="444"/>
      <c r="H120" s="444"/>
      <c r="I120" s="444"/>
      <c r="J120" s="444"/>
      <c r="K120" s="444"/>
      <c r="L120" s="444"/>
      <c r="M120" s="444"/>
      <c r="N120" s="444"/>
      <c r="O120" s="444"/>
      <c r="P120" s="444"/>
      <c r="Q120" s="444"/>
      <c r="R120" s="444"/>
      <c r="S120" s="444"/>
      <c r="T120" s="445"/>
    </row>
    <row r="121" spans="1:20" ht="34.9" customHeight="1" x14ac:dyDescent="0.2">
      <c r="B121" s="470" t="s">
        <v>45</v>
      </c>
      <c r="C121" s="471"/>
      <c r="D121" s="546" t="s">
        <v>508</v>
      </c>
      <c r="E121" s="547"/>
      <c r="F121" s="547"/>
      <c r="G121" s="547"/>
      <c r="H121" s="547"/>
      <c r="I121" s="547"/>
      <c r="J121" s="548"/>
      <c r="K121" s="546" t="s">
        <v>46</v>
      </c>
      <c r="L121" s="547"/>
      <c r="M121" s="547"/>
      <c r="N121" s="547"/>
      <c r="O121" s="547"/>
      <c r="P121" s="547"/>
      <c r="Q121" s="547"/>
      <c r="R121" s="548"/>
      <c r="S121" s="546" t="s">
        <v>4</v>
      </c>
      <c r="T121" s="548"/>
    </row>
    <row r="122" spans="1:20" ht="30" customHeight="1" x14ac:dyDescent="0.2">
      <c r="B122" s="254" t="s">
        <v>428</v>
      </c>
      <c r="C122" s="255"/>
      <c r="D122" s="602" t="s">
        <v>509</v>
      </c>
      <c r="E122" s="603"/>
      <c r="F122" s="603"/>
      <c r="G122" s="603"/>
      <c r="H122" s="603"/>
      <c r="I122" s="603"/>
      <c r="J122" s="604"/>
      <c r="K122" s="336" t="s">
        <v>429</v>
      </c>
      <c r="L122" s="337"/>
      <c r="M122" s="337"/>
      <c r="N122" s="337"/>
      <c r="O122" s="337"/>
      <c r="P122" s="337"/>
      <c r="Q122" s="337"/>
      <c r="R122" s="338"/>
      <c r="S122" s="622" t="s">
        <v>1007</v>
      </c>
      <c r="T122" s="623"/>
    </row>
    <row r="123" spans="1:20" ht="42" customHeight="1" x14ac:dyDescent="0.2">
      <c r="B123" s="254" t="s">
        <v>9</v>
      </c>
      <c r="C123" s="255"/>
      <c r="D123" s="336" t="s">
        <v>1008</v>
      </c>
      <c r="E123" s="337"/>
      <c r="F123" s="337"/>
      <c r="G123" s="337"/>
      <c r="H123" s="337"/>
      <c r="I123" s="337"/>
      <c r="J123" s="338"/>
      <c r="K123" s="336" t="s">
        <v>1009</v>
      </c>
      <c r="L123" s="337"/>
      <c r="M123" s="337"/>
      <c r="N123" s="337"/>
      <c r="O123" s="337"/>
      <c r="P123" s="337"/>
      <c r="Q123" s="337"/>
      <c r="R123" s="338"/>
      <c r="S123" s="622">
        <v>44021</v>
      </c>
      <c r="T123" s="623"/>
    </row>
    <row r="124" spans="1:20" ht="30" customHeight="1" x14ac:dyDescent="0.2">
      <c r="B124" s="254" t="s">
        <v>10</v>
      </c>
      <c r="C124" s="255"/>
      <c r="D124" s="336" t="s">
        <v>1010</v>
      </c>
      <c r="E124" s="337"/>
      <c r="F124" s="337"/>
      <c r="G124" s="337"/>
      <c r="H124" s="337"/>
      <c r="I124" s="337"/>
      <c r="J124" s="338"/>
      <c r="K124" s="336" t="s">
        <v>1011</v>
      </c>
      <c r="L124" s="337"/>
      <c r="M124" s="337"/>
      <c r="N124" s="337"/>
      <c r="O124" s="337"/>
      <c r="P124" s="337"/>
      <c r="Q124" s="337"/>
      <c r="R124" s="338"/>
      <c r="S124" s="622">
        <v>44025</v>
      </c>
      <c r="T124" s="623"/>
    </row>
    <row r="125" spans="1:20" ht="30.6" customHeight="1" x14ac:dyDescent="0.2">
      <c r="B125" s="254" t="s">
        <v>9</v>
      </c>
      <c r="C125" s="255"/>
      <c r="D125" s="336" t="s">
        <v>1012</v>
      </c>
      <c r="E125" s="337"/>
      <c r="F125" s="337"/>
      <c r="G125" s="337"/>
      <c r="H125" s="337"/>
      <c r="I125" s="337"/>
      <c r="J125" s="338"/>
      <c r="K125" s="336" t="s">
        <v>1013</v>
      </c>
      <c r="L125" s="337"/>
      <c r="M125" s="337"/>
      <c r="N125" s="337"/>
      <c r="O125" s="337"/>
      <c r="P125" s="337"/>
      <c r="Q125" s="337"/>
      <c r="R125" s="338"/>
      <c r="S125" s="622">
        <v>44026</v>
      </c>
      <c r="T125" s="623"/>
    </row>
    <row r="126" spans="1:20" ht="37.9" customHeight="1" x14ac:dyDescent="0.2">
      <c r="B126" s="254" t="s">
        <v>428</v>
      </c>
      <c r="C126" s="255"/>
      <c r="D126" s="602" t="s">
        <v>625</v>
      </c>
      <c r="E126" s="603"/>
      <c r="F126" s="603"/>
      <c r="G126" s="603"/>
      <c r="H126" s="603"/>
      <c r="I126" s="603"/>
      <c r="J126" s="604"/>
      <c r="K126" s="336" t="s">
        <v>626</v>
      </c>
      <c r="L126" s="337"/>
      <c r="M126" s="337"/>
      <c r="N126" s="337"/>
      <c r="O126" s="337"/>
      <c r="P126" s="337"/>
      <c r="Q126" s="337"/>
      <c r="R126" s="338"/>
      <c r="S126" s="622" t="s">
        <v>1007</v>
      </c>
      <c r="T126" s="623"/>
    </row>
    <row r="127" spans="1:20" s="3" customFormat="1" ht="22.5" customHeight="1" x14ac:dyDescent="0.2">
      <c r="B127" s="618" t="s">
        <v>47</v>
      </c>
      <c r="C127" s="619"/>
      <c r="D127" s="619"/>
      <c r="E127" s="619"/>
      <c r="F127" s="619"/>
      <c r="G127" s="619"/>
      <c r="H127" s="619"/>
      <c r="I127" s="619"/>
      <c r="J127" s="619"/>
      <c r="K127" s="619"/>
      <c r="L127" s="619"/>
      <c r="M127" s="619"/>
      <c r="N127" s="619"/>
      <c r="O127" s="619"/>
      <c r="P127" s="619"/>
      <c r="Q127" s="619"/>
      <c r="R127" s="619"/>
      <c r="S127" s="619"/>
      <c r="T127" s="620"/>
    </row>
    <row r="128" spans="1:20" s="6" customFormat="1" ht="22.5" customHeight="1" x14ac:dyDescent="0.2">
      <c r="B128" s="388" t="s">
        <v>48</v>
      </c>
      <c r="C128" s="389"/>
      <c r="D128" s="389"/>
      <c r="E128" s="389"/>
      <c r="F128" s="389"/>
      <c r="G128" s="389"/>
      <c r="H128" s="389"/>
      <c r="I128" s="389"/>
      <c r="J128" s="389"/>
      <c r="K128" s="389"/>
      <c r="L128" s="389"/>
      <c r="M128" s="389"/>
      <c r="N128" s="389"/>
      <c r="O128" s="389"/>
      <c r="P128" s="389"/>
      <c r="Q128" s="389"/>
      <c r="R128" s="389"/>
      <c r="S128" s="389"/>
      <c r="T128" s="390"/>
    </row>
    <row r="129" spans="2:20" s="7" customFormat="1" ht="47.1" customHeight="1" x14ac:dyDescent="0.25">
      <c r="B129" s="259" t="s">
        <v>510</v>
      </c>
      <c r="C129" s="260"/>
      <c r="D129" s="260"/>
      <c r="E129" s="260"/>
      <c r="F129" s="260"/>
      <c r="G129" s="260"/>
      <c r="H129" s="260"/>
      <c r="I129" s="260"/>
      <c r="J129" s="260"/>
      <c r="K129" s="260"/>
      <c r="L129" s="260"/>
      <c r="M129" s="260"/>
      <c r="N129" s="260"/>
      <c r="O129" s="260"/>
      <c r="P129" s="260"/>
      <c r="Q129" s="260"/>
      <c r="R129" s="260"/>
      <c r="S129" s="260"/>
      <c r="T129" s="261"/>
    </row>
    <row r="130" spans="2:20" s="6" customFormat="1" ht="22.5" customHeight="1" x14ac:dyDescent="0.2">
      <c r="B130" s="329"/>
      <c r="C130" s="621"/>
      <c r="D130" s="621"/>
      <c r="E130" s="621"/>
      <c r="F130" s="621"/>
      <c r="G130" s="621"/>
      <c r="H130" s="621"/>
      <c r="I130" s="621"/>
      <c r="J130" s="621"/>
      <c r="K130" s="621"/>
      <c r="L130" s="621"/>
      <c r="M130" s="621"/>
      <c r="N130" s="621"/>
      <c r="O130" s="621"/>
      <c r="P130" s="621"/>
      <c r="Q130" s="621"/>
      <c r="R130" s="621"/>
      <c r="S130" s="621"/>
      <c r="T130" s="330"/>
    </row>
    <row r="131" spans="2:20" s="6" customFormat="1" ht="22.5" customHeight="1" x14ac:dyDescent="0.2">
      <c r="B131" s="395" t="s">
        <v>49</v>
      </c>
      <c r="C131" s="396"/>
      <c r="D131" s="396"/>
      <c r="E131" s="396"/>
      <c r="F131" s="396"/>
      <c r="G131" s="396"/>
      <c r="H131" s="396"/>
      <c r="I131" s="396"/>
      <c r="J131" s="396"/>
      <c r="K131" s="396"/>
      <c r="L131" s="396"/>
      <c r="M131" s="396"/>
      <c r="N131" s="396"/>
      <c r="O131" s="396"/>
      <c r="P131" s="396"/>
      <c r="Q131" s="396"/>
      <c r="R131" s="396"/>
      <c r="S131" s="396"/>
      <c r="T131" s="397"/>
    </row>
    <row r="132" spans="2:20" s="6" customFormat="1" ht="22.5" customHeight="1" x14ac:dyDescent="0.2">
      <c r="B132" s="409" t="s">
        <v>50</v>
      </c>
      <c r="C132" s="409"/>
      <c r="D132" s="543" t="s">
        <v>511</v>
      </c>
      <c r="E132" s="544"/>
      <c r="F132" s="544"/>
      <c r="G132" s="544"/>
      <c r="H132" s="544"/>
      <c r="I132" s="544"/>
      <c r="J132" s="545"/>
      <c r="K132" s="558" t="s">
        <v>25</v>
      </c>
      <c r="L132" s="558"/>
      <c r="M132" s="558"/>
      <c r="N132" s="558"/>
      <c r="O132" s="558"/>
      <c r="P132" s="558"/>
      <c r="Q132" s="558"/>
      <c r="R132" s="558"/>
      <c r="S132" s="543" t="s">
        <v>51</v>
      </c>
      <c r="T132" s="545"/>
    </row>
    <row r="133" spans="2:20" s="6" customFormat="1" ht="277.89999999999998" customHeight="1" x14ac:dyDescent="0.2">
      <c r="B133" s="253" t="s">
        <v>52</v>
      </c>
      <c r="C133" s="253"/>
      <c r="D133" s="630" t="s">
        <v>512</v>
      </c>
      <c r="E133" s="631"/>
      <c r="F133" s="631"/>
      <c r="G133" s="631"/>
      <c r="H133" s="631"/>
      <c r="I133" s="631"/>
      <c r="J133" s="632"/>
      <c r="K133" s="629" t="s">
        <v>538</v>
      </c>
      <c r="L133" s="629"/>
      <c r="M133" s="629"/>
      <c r="N133" s="629"/>
      <c r="O133" s="629"/>
      <c r="P133" s="629"/>
      <c r="Q133" s="629"/>
      <c r="R133" s="629"/>
      <c r="S133" s="324" t="s">
        <v>539</v>
      </c>
      <c r="T133" s="325"/>
    </row>
    <row r="134" spans="2:20" s="6" customFormat="1" ht="126.75" customHeight="1" x14ac:dyDescent="0.2">
      <c r="B134" s="253" t="s">
        <v>53</v>
      </c>
      <c r="C134" s="253"/>
      <c r="D134" s="262" t="s">
        <v>513</v>
      </c>
      <c r="E134" s="263"/>
      <c r="F134" s="263"/>
      <c r="G134" s="263"/>
      <c r="H134" s="263"/>
      <c r="I134" s="263"/>
      <c r="J134" s="264"/>
      <c r="K134" s="284" t="s">
        <v>54</v>
      </c>
      <c r="L134" s="284"/>
      <c r="M134" s="284"/>
      <c r="N134" s="284"/>
      <c r="O134" s="284"/>
      <c r="P134" s="284"/>
      <c r="Q134" s="284"/>
      <c r="R134" s="284"/>
      <c r="S134" s="324" t="s">
        <v>539</v>
      </c>
      <c r="T134" s="325"/>
    </row>
    <row r="135" spans="2:20" s="6" customFormat="1" ht="82.5" customHeight="1" x14ac:dyDescent="0.2">
      <c r="B135" s="253" t="s">
        <v>55</v>
      </c>
      <c r="C135" s="253"/>
      <c r="D135" s="262" t="s">
        <v>514</v>
      </c>
      <c r="E135" s="263"/>
      <c r="F135" s="263"/>
      <c r="G135" s="263"/>
      <c r="H135" s="263"/>
      <c r="I135" s="263"/>
      <c r="J135" s="264"/>
      <c r="K135" s="284" t="s">
        <v>56</v>
      </c>
      <c r="L135" s="284"/>
      <c r="M135" s="284"/>
      <c r="N135" s="284"/>
      <c r="O135" s="284"/>
      <c r="P135" s="284"/>
      <c r="Q135" s="284"/>
      <c r="R135" s="284"/>
      <c r="S135" s="616" t="s">
        <v>57</v>
      </c>
      <c r="T135" s="617"/>
    </row>
    <row r="136" spans="2:20" s="6" customFormat="1" ht="329.25" customHeight="1" x14ac:dyDescent="0.2">
      <c r="B136" s="253" t="s">
        <v>22</v>
      </c>
      <c r="C136" s="253"/>
      <c r="D136" s="262" t="s">
        <v>515</v>
      </c>
      <c r="E136" s="263"/>
      <c r="F136" s="263"/>
      <c r="G136" s="263"/>
      <c r="H136" s="263"/>
      <c r="I136" s="263"/>
      <c r="J136" s="264"/>
      <c r="K136" s="265" t="s">
        <v>117</v>
      </c>
      <c r="L136" s="266"/>
      <c r="M136" s="266"/>
      <c r="N136" s="266"/>
      <c r="O136" s="266"/>
      <c r="P136" s="266"/>
      <c r="Q136" s="266"/>
      <c r="R136" s="266"/>
      <c r="S136" s="616" t="s">
        <v>57</v>
      </c>
      <c r="T136" s="617"/>
    </row>
    <row r="137" spans="2:20" s="6" customFormat="1" ht="158.1" customHeight="1" x14ac:dyDescent="0.2">
      <c r="B137" s="253" t="s">
        <v>58</v>
      </c>
      <c r="C137" s="253"/>
      <c r="D137" s="262" t="s">
        <v>516</v>
      </c>
      <c r="E137" s="263"/>
      <c r="F137" s="263"/>
      <c r="G137" s="263"/>
      <c r="H137" s="263"/>
      <c r="I137" s="263"/>
      <c r="J137" s="264"/>
      <c r="K137" s="284" t="s">
        <v>59</v>
      </c>
      <c r="L137" s="284"/>
      <c r="M137" s="284"/>
      <c r="N137" s="284"/>
      <c r="O137" s="284"/>
      <c r="P137" s="284"/>
      <c r="Q137" s="284"/>
      <c r="R137" s="284"/>
      <c r="S137" s="324" t="s">
        <v>60</v>
      </c>
      <c r="T137" s="325"/>
    </row>
    <row r="138" spans="2:20" s="6" customFormat="1" ht="22.5" customHeight="1" x14ac:dyDescent="0.2">
      <c r="B138" s="301"/>
      <c r="C138" s="302"/>
      <c r="D138" s="302"/>
      <c r="E138" s="302"/>
      <c r="F138" s="302"/>
      <c r="G138" s="302"/>
      <c r="H138" s="302"/>
      <c r="I138" s="302"/>
      <c r="J138" s="302"/>
      <c r="K138" s="302"/>
      <c r="L138" s="302"/>
      <c r="M138" s="302"/>
      <c r="N138" s="302"/>
      <c r="O138" s="302"/>
      <c r="P138" s="302"/>
      <c r="Q138" s="302"/>
      <c r="R138" s="302"/>
      <c r="S138" s="302"/>
      <c r="T138" s="303"/>
    </row>
    <row r="139" spans="2:20" s="3" customFormat="1" ht="22.5" customHeight="1" x14ac:dyDescent="0.2">
      <c r="B139" s="395" t="s">
        <v>118</v>
      </c>
      <c r="C139" s="396"/>
      <c r="D139" s="396"/>
      <c r="E139" s="396"/>
      <c r="F139" s="396"/>
      <c r="G139" s="396"/>
      <c r="H139" s="396"/>
      <c r="I139" s="396"/>
      <c r="J139" s="396"/>
      <c r="K139" s="396"/>
      <c r="L139" s="396"/>
      <c r="M139" s="396"/>
      <c r="N139" s="396"/>
      <c r="O139" s="396"/>
      <c r="P139" s="396"/>
      <c r="Q139" s="396"/>
      <c r="R139" s="396"/>
      <c r="S139" s="396"/>
      <c r="T139" s="397"/>
    </row>
    <row r="140" spans="2:20" s="3" customFormat="1" ht="29.25" customHeight="1" x14ac:dyDescent="0.2">
      <c r="B140" s="4"/>
      <c r="C140" s="4"/>
      <c r="D140" s="4"/>
      <c r="E140" s="4"/>
      <c r="F140" s="4"/>
      <c r="G140" s="100"/>
      <c r="H140" s="4"/>
      <c r="I140" s="5"/>
      <c r="J140" s="4"/>
      <c r="K140" s="4"/>
      <c r="L140" s="650"/>
      <c r="M140" s="651"/>
      <c r="N140" s="651"/>
      <c r="O140" s="651"/>
      <c r="P140" s="651"/>
      <c r="Q140" s="651"/>
      <c r="R140" s="651"/>
      <c r="S140" s="651"/>
      <c r="T140" s="652"/>
    </row>
    <row r="141" spans="2:20" s="3" customFormat="1" ht="22.5" customHeight="1" x14ac:dyDescent="0.2">
      <c r="B141" s="285" t="s">
        <v>61</v>
      </c>
      <c r="C141" s="286"/>
      <c r="D141" s="286"/>
      <c r="E141" s="286"/>
      <c r="F141" s="286"/>
      <c r="G141" s="286"/>
      <c r="H141" s="286"/>
      <c r="I141" s="286"/>
      <c r="J141" s="286"/>
      <c r="K141" s="287"/>
      <c r="L141" s="653"/>
      <c r="M141" s="654"/>
      <c r="N141" s="654"/>
      <c r="O141" s="654"/>
      <c r="P141" s="654"/>
      <c r="Q141" s="654"/>
      <c r="R141" s="654"/>
      <c r="S141" s="654"/>
      <c r="T141" s="655"/>
    </row>
    <row r="142" spans="2:20" s="3" customFormat="1" ht="28.5" customHeight="1" x14ac:dyDescent="0.2">
      <c r="B142" s="253" t="s">
        <v>62</v>
      </c>
      <c r="C142" s="253"/>
      <c r="D142" s="253"/>
      <c r="E142" s="285" t="s">
        <v>462</v>
      </c>
      <c r="F142" s="287"/>
      <c r="G142" s="8" t="s">
        <v>63</v>
      </c>
      <c r="H142" s="9" t="s">
        <v>64</v>
      </c>
      <c r="I142" s="10" t="s">
        <v>65</v>
      </c>
      <c r="J142" s="96" t="s">
        <v>66</v>
      </c>
      <c r="K142" s="96" t="s">
        <v>67</v>
      </c>
      <c r="L142" s="653"/>
      <c r="M142" s="654"/>
      <c r="N142" s="654"/>
      <c r="O142" s="654"/>
      <c r="P142" s="654"/>
      <c r="Q142" s="654"/>
      <c r="R142" s="654"/>
      <c r="S142" s="654"/>
      <c r="T142" s="655"/>
    </row>
    <row r="143" spans="2:20" s="3" customFormat="1" ht="25.5" customHeight="1" x14ac:dyDescent="0.2">
      <c r="B143" s="326" t="s">
        <v>68</v>
      </c>
      <c r="C143" s="327"/>
      <c r="D143" s="328"/>
      <c r="E143" s="637">
        <v>38.89</v>
      </c>
      <c r="F143" s="638"/>
      <c r="G143" s="13">
        <f>+E156</f>
        <v>0.59179999999999999</v>
      </c>
      <c r="H143" s="27">
        <f>+G156</f>
        <v>0.72770000000000001</v>
      </c>
      <c r="I143" s="11">
        <v>42684</v>
      </c>
      <c r="J143" s="11">
        <v>44923</v>
      </c>
      <c r="K143" s="12">
        <f t="shared" ref="K143:K150" si="0">+J143-I143</f>
        <v>2239</v>
      </c>
      <c r="L143" s="653"/>
      <c r="M143" s="654"/>
      <c r="N143" s="654"/>
      <c r="O143" s="654"/>
      <c r="P143" s="654"/>
      <c r="Q143" s="654"/>
      <c r="R143" s="654"/>
      <c r="S143" s="654"/>
      <c r="T143" s="655"/>
    </row>
    <row r="144" spans="2:20" s="3" customFormat="1" ht="15" customHeight="1" x14ac:dyDescent="0.2">
      <c r="B144" s="326" t="s">
        <v>69</v>
      </c>
      <c r="C144" s="327"/>
      <c r="D144" s="328"/>
      <c r="E144" s="637">
        <v>21.84</v>
      </c>
      <c r="F144" s="638"/>
      <c r="G144" s="13">
        <f>+F192</f>
        <v>0.39840000000000003</v>
      </c>
      <c r="H144" s="27">
        <f>+H192</f>
        <v>0.53139999999999998</v>
      </c>
      <c r="I144" s="11">
        <v>43044</v>
      </c>
      <c r="J144" s="11">
        <v>44772</v>
      </c>
      <c r="K144" s="12">
        <f t="shared" si="0"/>
        <v>1728</v>
      </c>
      <c r="L144" s="653"/>
      <c r="M144" s="654"/>
      <c r="N144" s="654"/>
      <c r="O144" s="654"/>
      <c r="P144" s="654"/>
      <c r="Q144" s="654"/>
      <c r="R144" s="654"/>
      <c r="S144" s="654"/>
      <c r="T144" s="655"/>
    </row>
    <row r="145" spans="2:20" s="3" customFormat="1" ht="30.75" customHeight="1" x14ac:dyDescent="0.2">
      <c r="B145" s="326" t="s">
        <v>70</v>
      </c>
      <c r="C145" s="327"/>
      <c r="D145" s="328"/>
      <c r="E145" s="637">
        <v>0</v>
      </c>
      <c r="F145" s="638"/>
      <c r="G145" s="153">
        <f>F224</f>
        <v>1</v>
      </c>
      <c r="H145" s="154">
        <f>H224</f>
        <v>1</v>
      </c>
      <c r="I145" s="11">
        <v>42689</v>
      </c>
      <c r="J145" s="11">
        <v>42840</v>
      </c>
      <c r="K145" s="12">
        <f t="shared" si="0"/>
        <v>151</v>
      </c>
      <c r="L145" s="653"/>
      <c r="M145" s="654"/>
      <c r="N145" s="654"/>
      <c r="O145" s="654"/>
      <c r="P145" s="654"/>
      <c r="Q145" s="654"/>
      <c r="R145" s="654"/>
      <c r="S145" s="654"/>
      <c r="T145" s="655"/>
    </row>
    <row r="146" spans="2:20" s="3" customFormat="1" ht="25.5" customHeight="1" x14ac:dyDescent="0.2">
      <c r="B146" s="326" t="s">
        <v>71</v>
      </c>
      <c r="C146" s="327"/>
      <c r="D146" s="328"/>
      <c r="E146" s="637">
        <v>34.69</v>
      </c>
      <c r="F146" s="638"/>
      <c r="G146" s="13">
        <f>+E239</f>
        <v>0.65890000000000004</v>
      </c>
      <c r="H146" s="27">
        <f>+G239</f>
        <v>0.75190000000000001</v>
      </c>
      <c r="I146" s="11">
        <v>42684</v>
      </c>
      <c r="J146" s="11">
        <v>44923</v>
      </c>
      <c r="K146" s="12">
        <f t="shared" si="0"/>
        <v>2239</v>
      </c>
      <c r="L146" s="653"/>
      <c r="M146" s="654"/>
      <c r="N146" s="654"/>
      <c r="O146" s="654"/>
      <c r="P146" s="654"/>
      <c r="Q146" s="654"/>
      <c r="R146" s="654"/>
      <c r="S146" s="654"/>
      <c r="T146" s="655"/>
    </row>
    <row r="147" spans="2:20" s="3" customFormat="1" ht="23.25" customHeight="1" x14ac:dyDescent="0.2">
      <c r="B147" s="326" t="s">
        <v>637</v>
      </c>
      <c r="C147" s="327"/>
      <c r="D147" s="328"/>
      <c r="E147" s="641">
        <v>4.58</v>
      </c>
      <c r="F147" s="642"/>
      <c r="G147" s="153">
        <f>+H262</f>
        <v>1</v>
      </c>
      <c r="H147" s="154">
        <f>+H259</f>
        <v>1</v>
      </c>
      <c r="I147" s="11">
        <v>42684</v>
      </c>
      <c r="J147" s="11">
        <v>43895</v>
      </c>
      <c r="K147" s="647">
        <f t="shared" si="0"/>
        <v>1211</v>
      </c>
      <c r="L147" s="653"/>
      <c r="M147" s="654"/>
      <c r="N147" s="654"/>
      <c r="O147" s="654"/>
      <c r="P147" s="654"/>
      <c r="Q147" s="654"/>
      <c r="R147" s="654"/>
      <c r="S147" s="654"/>
      <c r="T147" s="655"/>
    </row>
    <row r="148" spans="2:20" s="3" customFormat="1" ht="22.5" customHeight="1" x14ac:dyDescent="0.2">
      <c r="B148" s="326" t="s">
        <v>638</v>
      </c>
      <c r="C148" s="327"/>
      <c r="D148" s="328"/>
      <c r="E148" s="643"/>
      <c r="F148" s="644"/>
      <c r="G148" s="153">
        <f>+F272</f>
        <v>1</v>
      </c>
      <c r="H148" s="154">
        <f>+H272</f>
        <v>1</v>
      </c>
      <c r="I148" s="11">
        <v>42684</v>
      </c>
      <c r="J148" s="11">
        <v>43895</v>
      </c>
      <c r="K148" s="648"/>
      <c r="L148" s="653"/>
      <c r="M148" s="654"/>
      <c r="N148" s="654"/>
      <c r="O148" s="654"/>
      <c r="P148" s="654"/>
      <c r="Q148" s="654"/>
      <c r="R148" s="654"/>
      <c r="S148" s="654"/>
      <c r="T148" s="655"/>
    </row>
    <row r="149" spans="2:20" s="18" customFormat="1" ht="19.5" customHeight="1" x14ac:dyDescent="0.2">
      <c r="B149" s="326" t="s">
        <v>102</v>
      </c>
      <c r="C149" s="327"/>
      <c r="D149" s="328"/>
      <c r="E149" s="645"/>
      <c r="F149" s="646"/>
      <c r="G149" s="153">
        <v>1</v>
      </c>
      <c r="H149" s="154">
        <v>1</v>
      </c>
      <c r="I149" s="14"/>
      <c r="J149" s="14"/>
      <c r="K149" s="649"/>
      <c r="L149" s="653"/>
      <c r="M149" s="654"/>
      <c r="N149" s="654"/>
      <c r="O149" s="654"/>
      <c r="P149" s="654"/>
      <c r="Q149" s="654"/>
      <c r="R149" s="654"/>
      <c r="S149" s="654"/>
      <c r="T149" s="655"/>
    </row>
    <row r="150" spans="2:20" s="18" customFormat="1" ht="21.75" customHeight="1" x14ac:dyDescent="0.25">
      <c r="B150" s="285" t="s">
        <v>72</v>
      </c>
      <c r="C150" s="286"/>
      <c r="D150" s="287"/>
      <c r="E150" s="639">
        <f>SUM(E143:F147)</f>
        <v>100</v>
      </c>
      <c r="F150" s="640"/>
      <c r="G150" s="150">
        <f>+G143*E143+G144*E144+G145*E145+G146*E146+G148*E147</f>
        <v>59.153398999999993</v>
      </c>
      <c r="H150" s="150">
        <f>+H143*E143+H144*E144+H145*E145+H146*E146+H149*E147</f>
        <v>70.56944</v>
      </c>
      <c r="I150" s="151">
        <v>42684</v>
      </c>
      <c r="J150" s="151">
        <v>44549</v>
      </c>
      <c r="K150" s="152">
        <f t="shared" si="0"/>
        <v>1865</v>
      </c>
      <c r="L150" s="653"/>
      <c r="M150" s="654"/>
      <c r="N150" s="654"/>
      <c r="O150" s="654"/>
      <c r="P150" s="654"/>
      <c r="Q150" s="654"/>
      <c r="R150" s="654"/>
      <c r="S150" s="654"/>
      <c r="T150" s="655"/>
    </row>
    <row r="151" spans="2:20" s="18" customFormat="1" ht="14.25" x14ac:dyDescent="0.2">
      <c r="B151" s="97"/>
      <c r="C151" s="97"/>
      <c r="D151" s="97"/>
      <c r="E151" s="13"/>
      <c r="F151" s="13"/>
      <c r="G151" s="15"/>
      <c r="H151" s="14"/>
      <c r="I151" s="16"/>
      <c r="J151" s="14"/>
      <c r="K151" s="14"/>
      <c r="L151" s="656"/>
      <c r="M151" s="657"/>
      <c r="N151" s="657"/>
      <c r="O151" s="657"/>
      <c r="P151" s="657"/>
      <c r="Q151" s="657"/>
      <c r="R151" s="657"/>
      <c r="S151" s="657"/>
      <c r="T151" s="658"/>
    </row>
    <row r="152" spans="2:20" s="3" customFormat="1" ht="15" customHeight="1" x14ac:dyDescent="0.2">
      <c r="B152" s="634" t="s">
        <v>73</v>
      </c>
      <c r="C152" s="635"/>
      <c r="D152" s="635"/>
      <c r="E152" s="635"/>
      <c r="F152" s="635"/>
      <c r="G152" s="635"/>
      <c r="H152" s="635"/>
      <c r="I152" s="635"/>
      <c r="J152" s="635"/>
      <c r="K152" s="635"/>
      <c r="L152" s="635"/>
      <c r="M152" s="635"/>
      <c r="N152" s="635"/>
      <c r="O152" s="635"/>
      <c r="P152" s="635"/>
      <c r="Q152" s="635"/>
      <c r="R152" s="635"/>
      <c r="S152" s="635"/>
      <c r="T152" s="636"/>
    </row>
    <row r="153" spans="2:20" s="3" customFormat="1" ht="22.5" customHeight="1" x14ac:dyDescent="0.2">
      <c r="B153" s="304" t="s">
        <v>523</v>
      </c>
      <c r="C153" s="305"/>
      <c r="D153" s="305"/>
      <c r="E153" s="305"/>
      <c r="F153" s="305"/>
      <c r="G153" s="305"/>
      <c r="H153" s="305"/>
      <c r="I153" s="305"/>
      <c r="J153" s="305"/>
      <c r="K153" s="305"/>
      <c r="L153" s="305"/>
      <c r="M153" s="305"/>
      <c r="N153" s="305"/>
      <c r="O153" s="305"/>
      <c r="P153" s="305"/>
      <c r="Q153" s="305"/>
      <c r="R153" s="305"/>
      <c r="S153" s="305"/>
      <c r="T153" s="306"/>
    </row>
    <row r="154" spans="2:20" s="3" customFormat="1" ht="33.75" customHeight="1" x14ac:dyDescent="0.2">
      <c r="B154" s="271" t="s">
        <v>119</v>
      </c>
      <c r="C154" s="272"/>
      <c r="D154" s="272"/>
      <c r="E154" s="272"/>
      <c r="F154" s="272"/>
      <c r="G154" s="272"/>
      <c r="H154" s="272"/>
      <c r="I154" s="272"/>
      <c r="J154" s="272"/>
      <c r="K154" s="273"/>
      <c r="L154" s="312"/>
      <c r="M154" s="313"/>
      <c r="N154" s="313"/>
      <c r="O154" s="313"/>
      <c r="P154" s="313"/>
      <c r="Q154" s="313"/>
      <c r="R154" s="313"/>
      <c r="S154" s="313"/>
      <c r="T154" s="314"/>
    </row>
    <row r="155" spans="2:20" s="3" customFormat="1" ht="22.5" customHeight="1" x14ac:dyDescent="0.2">
      <c r="B155" s="256" t="s">
        <v>74</v>
      </c>
      <c r="C155" s="256"/>
      <c r="D155" s="256"/>
      <c r="E155" s="254" t="s">
        <v>463</v>
      </c>
      <c r="F155" s="255"/>
      <c r="G155" s="256" t="s">
        <v>64</v>
      </c>
      <c r="H155" s="256"/>
      <c r="I155" s="256" t="s">
        <v>75</v>
      </c>
      <c r="J155" s="256"/>
      <c r="K155" s="256"/>
      <c r="L155" s="315"/>
      <c r="M155" s="316"/>
      <c r="N155" s="316"/>
      <c r="O155" s="316"/>
      <c r="P155" s="316"/>
      <c r="Q155" s="316"/>
      <c r="R155" s="316"/>
      <c r="S155" s="316"/>
      <c r="T155" s="317"/>
    </row>
    <row r="156" spans="2:20" s="3" customFormat="1" ht="22.5" customHeight="1" x14ac:dyDescent="0.2">
      <c r="B156" s="247" t="s">
        <v>76</v>
      </c>
      <c r="C156" s="247"/>
      <c r="D156" s="247"/>
      <c r="E156" s="267">
        <f>+G159</f>
        <v>0.59179999999999999</v>
      </c>
      <c r="F156" s="268"/>
      <c r="G156" s="358">
        <v>0.72770000000000001</v>
      </c>
      <c r="H156" s="358"/>
      <c r="I156" s="357">
        <f>E156-G156</f>
        <v>-0.13590000000000002</v>
      </c>
      <c r="J156" s="357"/>
      <c r="K156" s="357"/>
      <c r="L156" s="315"/>
      <c r="M156" s="316"/>
      <c r="N156" s="316"/>
      <c r="O156" s="316"/>
      <c r="P156" s="316"/>
      <c r="Q156" s="316"/>
      <c r="R156" s="316"/>
      <c r="S156" s="316"/>
      <c r="T156" s="317"/>
    </row>
    <row r="157" spans="2:20" s="3" customFormat="1" ht="22.5" customHeight="1" x14ac:dyDescent="0.2">
      <c r="B157" s="301"/>
      <c r="C157" s="302"/>
      <c r="D157" s="302"/>
      <c r="E157" s="302"/>
      <c r="F157" s="302"/>
      <c r="G157" s="302"/>
      <c r="H157" s="302"/>
      <c r="I157" s="302"/>
      <c r="J157" s="302"/>
      <c r="K157" s="303"/>
      <c r="L157" s="315"/>
      <c r="M157" s="316"/>
      <c r="N157" s="316"/>
      <c r="O157" s="316"/>
      <c r="P157" s="316"/>
      <c r="Q157" s="316"/>
      <c r="R157" s="316"/>
      <c r="S157" s="316"/>
      <c r="T157" s="317"/>
    </row>
    <row r="158" spans="2:20" s="3" customFormat="1" ht="32.25" customHeight="1" x14ac:dyDescent="0.2">
      <c r="B158" s="256" t="s">
        <v>77</v>
      </c>
      <c r="C158" s="256"/>
      <c r="D158" s="256" t="s">
        <v>66</v>
      </c>
      <c r="E158" s="256"/>
      <c r="F158" s="93" t="s">
        <v>78</v>
      </c>
      <c r="G158" s="357" t="s">
        <v>79</v>
      </c>
      <c r="H158" s="357"/>
      <c r="I158" s="93" t="s">
        <v>80</v>
      </c>
      <c r="J158" s="357" t="s">
        <v>81</v>
      </c>
      <c r="K158" s="357"/>
      <c r="L158" s="315"/>
      <c r="M158" s="316"/>
      <c r="N158" s="316"/>
      <c r="O158" s="316"/>
      <c r="P158" s="316"/>
      <c r="Q158" s="316"/>
      <c r="R158" s="316"/>
      <c r="S158" s="316"/>
      <c r="T158" s="317"/>
    </row>
    <row r="159" spans="2:20" s="3" customFormat="1" ht="29.25" customHeight="1" x14ac:dyDescent="0.2">
      <c r="B159" s="274">
        <f>I143</f>
        <v>42684</v>
      </c>
      <c r="C159" s="248"/>
      <c r="D159" s="274">
        <f>J143</f>
        <v>44923</v>
      </c>
      <c r="E159" s="248"/>
      <c r="F159" s="17">
        <f>K143</f>
        <v>2239</v>
      </c>
      <c r="G159" s="267">
        <v>0.59179999999999999</v>
      </c>
      <c r="H159" s="633"/>
      <c r="I159" s="633"/>
      <c r="J159" s="633"/>
      <c r="K159" s="268"/>
      <c r="L159" s="315"/>
      <c r="M159" s="316"/>
      <c r="N159" s="316"/>
      <c r="O159" s="316"/>
      <c r="P159" s="316"/>
      <c r="Q159" s="316"/>
      <c r="R159" s="316"/>
      <c r="S159" s="316"/>
      <c r="T159" s="317"/>
    </row>
    <row r="160" spans="2:20" s="3" customFormat="1" ht="25.5" customHeight="1" x14ac:dyDescent="0.2">
      <c r="B160" s="301"/>
      <c r="C160" s="302"/>
      <c r="D160" s="302"/>
      <c r="E160" s="302"/>
      <c r="F160" s="302"/>
      <c r="G160" s="302"/>
      <c r="H160" s="302"/>
      <c r="I160" s="302"/>
      <c r="J160" s="302"/>
      <c r="K160" s="303"/>
      <c r="L160" s="315"/>
      <c r="M160" s="316"/>
      <c r="N160" s="316"/>
      <c r="O160" s="316"/>
      <c r="P160" s="316"/>
      <c r="Q160" s="316"/>
      <c r="R160" s="316"/>
      <c r="S160" s="316"/>
      <c r="T160" s="317"/>
    </row>
    <row r="161" spans="2:20" s="3" customFormat="1" ht="19.5" customHeight="1" x14ac:dyDescent="0.2">
      <c r="B161" s="271" t="s">
        <v>82</v>
      </c>
      <c r="C161" s="272"/>
      <c r="D161" s="272"/>
      <c r="E161" s="272"/>
      <c r="F161" s="272"/>
      <c r="G161" s="272"/>
      <c r="H161" s="272"/>
      <c r="I161" s="272"/>
      <c r="J161" s="272"/>
      <c r="K161" s="273"/>
      <c r="L161" s="318"/>
      <c r="M161" s="319"/>
      <c r="N161" s="319"/>
      <c r="O161" s="319"/>
      <c r="P161" s="319"/>
      <c r="Q161" s="319"/>
      <c r="R161" s="319"/>
      <c r="S161" s="319"/>
      <c r="T161" s="320"/>
    </row>
    <row r="162" spans="2:20" s="3" customFormat="1" ht="22.5" customHeight="1" x14ac:dyDescent="0.2">
      <c r="B162" s="294" t="s">
        <v>83</v>
      </c>
      <c r="C162" s="294"/>
      <c r="D162" s="294"/>
      <c r="E162" s="294"/>
      <c r="F162" s="270" t="s">
        <v>720</v>
      </c>
      <c r="G162" s="270"/>
      <c r="H162" s="270"/>
      <c r="I162" s="270"/>
      <c r="J162" s="295" t="s">
        <v>84</v>
      </c>
      <c r="K162" s="296"/>
      <c r="L162" s="296"/>
      <c r="M162" s="296"/>
      <c r="N162" s="296"/>
      <c r="O162" s="296"/>
      <c r="P162" s="296"/>
      <c r="Q162" s="296"/>
      <c r="R162" s="296"/>
      <c r="S162" s="296"/>
      <c r="T162" s="297"/>
    </row>
    <row r="163" spans="2:20" s="3" customFormat="1" ht="19.5" customHeight="1" x14ac:dyDescent="0.2">
      <c r="B163" s="294" t="s">
        <v>85</v>
      </c>
      <c r="C163" s="294"/>
      <c r="D163" s="294" t="s">
        <v>464</v>
      </c>
      <c r="E163" s="294"/>
      <c r="F163" s="270"/>
      <c r="G163" s="270"/>
      <c r="H163" s="270"/>
      <c r="I163" s="270"/>
      <c r="J163" s="298"/>
      <c r="K163" s="299"/>
      <c r="L163" s="299"/>
      <c r="M163" s="299"/>
      <c r="N163" s="299"/>
      <c r="O163" s="299"/>
      <c r="P163" s="299"/>
      <c r="Q163" s="299"/>
      <c r="R163" s="299"/>
      <c r="S163" s="299"/>
      <c r="T163" s="300"/>
    </row>
    <row r="164" spans="2:20" s="3" customFormat="1" ht="66.599999999999994" customHeight="1" x14ac:dyDescent="0.2">
      <c r="B164" s="288" t="s">
        <v>522</v>
      </c>
      <c r="C164" s="289"/>
      <c r="D164" s="288" t="s">
        <v>643</v>
      </c>
      <c r="E164" s="289"/>
      <c r="F164" s="288" t="s">
        <v>662</v>
      </c>
      <c r="G164" s="290"/>
      <c r="H164" s="290"/>
      <c r="I164" s="289"/>
      <c r="J164" s="250" t="s">
        <v>878</v>
      </c>
      <c r="K164" s="251"/>
      <c r="L164" s="251"/>
      <c r="M164" s="251"/>
      <c r="N164" s="251"/>
      <c r="O164" s="251"/>
      <c r="P164" s="251"/>
      <c r="Q164" s="251"/>
      <c r="R164" s="251"/>
      <c r="S164" s="251"/>
      <c r="T164" s="252"/>
    </row>
    <row r="165" spans="2:20" s="3" customFormat="1" ht="63.6" customHeight="1" x14ac:dyDescent="0.2">
      <c r="B165" s="288" t="s">
        <v>685</v>
      </c>
      <c r="C165" s="289"/>
      <c r="D165" s="288" t="s">
        <v>737</v>
      </c>
      <c r="E165" s="289"/>
      <c r="F165" s="275" t="s">
        <v>738</v>
      </c>
      <c r="G165" s="276"/>
      <c r="H165" s="276"/>
      <c r="I165" s="277"/>
      <c r="J165" s="250" t="s">
        <v>864</v>
      </c>
      <c r="K165" s="251"/>
      <c r="L165" s="251"/>
      <c r="M165" s="251"/>
      <c r="N165" s="251"/>
      <c r="O165" s="251"/>
      <c r="P165" s="251"/>
      <c r="Q165" s="251"/>
      <c r="R165" s="251"/>
      <c r="S165" s="251"/>
      <c r="T165" s="252"/>
    </row>
    <row r="166" spans="2:20" s="3" customFormat="1" ht="35.450000000000003" customHeight="1" x14ac:dyDescent="0.2">
      <c r="B166" s="288" t="s">
        <v>737</v>
      </c>
      <c r="C166" s="289"/>
      <c r="D166" s="288" t="s">
        <v>768</v>
      </c>
      <c r="E166" s="289"/>
      <c r="F166" s="275" t="s">
        <v>865</v>
      </c>
      <c r="G166" s="276"/>
      <c r="H166" s="276"/>
      <c r="I166" s="277"/>
      <c r="J166" s="250" t="s">
        <v>866</v>
      </c>
      <c r="K166" s="251"/>
      <c r="L166" s="251"/>
      <c r="M166" s="251"/>
      <c r="N166" s="251"/>
      <c r="O166" s="251"/>
      <c r="P166" s="251"/>
      <c r="Q166" s="251"/>
      <c r="R166" s="251"/>
      <c r="S166" s="251"/>
      <c r="T166" s="252"/>
    </row>
    <row r="167" spans="2:20" s="3" customFormat="1" ht="40.15" customHeight="1" x14ac:dyDescent="0.2">
      <c r="B167" s="288" t="s">
        <v>750</v>
      </c>
      <c r="C167" s="289"/>
      <c r="D167" s="288" t="s">
        <v>751</v>
      </c>
      <c r="E167" s="289"/>
      <c r="F167" s="275" t="s">
        <v>769</v>
      </c>
      <c r="G167" s="276"/>
      <c r="H167" s="276"/>
      <c r="I167" s="277"/>
      <c r="J167" s="250" t="s">
        <v>810</v>
      </c>
      <c r="K167" s="251"/>
      <c r="L167" s="251"/>
      <c r="M167" s="251"/>
      <c r="N167" s="251"/>
      <c r="O167" s="251"/>
      <c r="P167" s="251"/>
      <c r="Q167" s="251"/>
      <c r="R167" s="251"/>
      <c r="S167" s="251"/>
      <c r="T167" s="252"/>
    </row>
    <row r="168" spans="2:20" s="3" customFormat="1" ht="41.45" customHeight="1" x14ac:dyDescent="0.2">
      <c r="B168" s="288" t="s">
        <v>751</v>
      </c>
      <c r="C168" s="289"/>
      <c r="D168" s="288" t="s">
        <v>752</v>
      </c>
      <c r="E168" s="289"/>
      <c r="F168" s="275" t="s">
        <v>753</v>
      </c>
      <c r="G168" s="276"/>
      <c r="H168" s="276"/>
      <c r="I168" s="277"/>
      <c r="J168" s="250" t="s">
        <v>811</v>
      </c>
      <c r="K168" s="251"/>
      <c r="L168" s="251"/>
      <c r="M168" s="251"/>
      <c r="N168" s="251"/>
      <c r="O168" s="251"/>
      <c r="P168" s="251"/>
      <c r="Q168" s="251"/>
      <c r="R168" s="251"/>
      <c r="S168" s="251"/>
      <c r="T168" s="252"/>
    </row>
    <row r="169" spans="2:20" s="3" customFormat="1" ht="30.6" customHeight="1" x14ac:dyDescent="0.2">
      <c r="B169" s="288" t="s">
        <v>644</v>
      </c>
      <c r="C169" s="289"/>
      <c r="D169" s="288"/>
      <c r="E169" s="289"/>
      <c r="F169" s="275" t="s">
        <v>791</v>
      </c>
      <c r="G169" s="276"/>
      <c r="H169" s="276"/>
      <c r="I169" s="277"/>
      <c r="J169" s="250" t="s">
        <v>867</v>
      </c>
      <c r="K169" s="251"/>
      <c r="L169" s="251"/>
      <c r="M169" s="251"/>
      <c r="N169" s="251"/>
      <c r="O169" s="251"/>
      <c r="P169" s="251"/>
      <c r="Q169" s="251"/>
      <c r="R169" s="251"/>
      <c r="S169" s="251"/>
      <c r="T169" s="252"/>
    </row>
    <row r="170" spans="2:20" s="3" customFormat="1" ht="29.45" customHeight="1" x14ac:dyDescent="0.2">
      <c r="B170" s="275" t="s">
        <v>701</v>
      </c>
      <c r="C170" s="277"/>
      <c r="D170" s="288"/>
      <c r="E170" s="289"/>
      <c r="F170" s="288" t="s">
        <v>754</v>
      </c>
      <c r="G170" s="290"/>
      <c r="H170" s="290"/>
      <c r="I170" s="289"/>
      <c r="J170" s="250" t="s">
        <v>770</v>
      </c>
      <c r="K170" s="251"/>
      <c r="L170" s="251"/>
      <c r="M170" s="251"/>
      <c r="N170" s="251"/>
      <c r="O170" s="251"/>
      <c r="P170" s="251"/>
      <c r="Q170" s="251"/>
      <c r="R170" s="251"/>
      <c r="S170" s="251"/>
      <c r="T170" s="252"/>
    </row>
    <row r="171" spans="2:20" s="3" customFormat="1" ht="52.15" customHeight="1" x14ac:dyDescent="0.2">
      <c r="B171" s="275" t="s">
        <v>686</v>
      </c>
      <c r="C171" s="277"/>
      <c r="D171" s="288"/>
      <c r="E171" s="289"/>
      <c r="F171" s="288" t="s">
        <v>755</v>
      </c>
      <c r="G171" s="290"/>
      <c r="H171" s="290"/>
      <c r="I171" s="289"/>
      <c r="J171" s="250" t="s">
        <v>792</v>
      </c>
      <c r="K171" s="251"/>
      <c r="L171" s="251"/>
      <c r="M171" s="251"/>
      <c r="N171" s="251"/>
      <c r="O171" s="251"/>
      <c r="P171" s="251"/>
      <c r="Q171" s="251"/>
      <c r="R171" s="251"/>
      <c r="S171" s="251"/>
      <c r="T171" s="252"/>
    </row>
    <row r="172" spans="2:20" s="3" customFormat="1" ht="29.45" customHeight="1" x14ac:dyDescent="0.2">
      <c r="B172" s="275" t="s">
        <v>739</v>
      </c>
      <c r="C172" s="277"/>
      <c r="D172" s="288"/>
      <c r="E172" s="289"/>
      <c r="F172" s="288" t="s">
        <v>721</v>
      </c>
      <c r="G172" s="290"/>
      <c r="H172" s="290"/>
      <c r="I172" s="289"/>
      <c r="J172" s="250" t="s">
        <v>771</v>
      </c>
      <c r="K172" s="251"/>
      <c r="L172" s="251"/>
      <c r="M172" s="251"/>
      <c r="N172" s="251"/>
      <c r="O172" s="251"/>
      <c r="P172" s="251"/>
      <c r="Q172" s="251"/>
      <c r="R172" s="251"/>
      <c r="S172" s="251"/>
      <c r="T172" s="252"/>
    </row>
    <row r="173" spans="2:20" s="3" customFormat="1" ht="96.6" customHeight="1" x14ac:dyDescent="0.2">
      <c r="B173" s="288" t="s">
        <v>663</v>
      </c>
      <c r="C173" s="289"/>
      <c r="D173" s="288"/>
      <c r="E173" s="289"/>
      <c r="F173" s="275" t="s">
        <v>868</v>
      </c>
      <c r="G173" s="276"/>
      <c r="H173" s="276"/>
      <c r="I173" s="277"/>
      <c r="J173" s="250" t="s">
        <v>869</v>
      </c>
      <c r="K173" s="251"/>
      <c r="L173" s="251"/>
      <c r="M173" s="251"/>
      <c r="N173" s="251"/>
      <c r="O173" s="251"/>
      <c r="P173" s="251"/>
      <c r="Q173" s="251"/>
      <c r="R173" s="251"/>
      <c r="S173" s="251"/>
      <c r="T173" s="252"/>
    </row>
    <row r="174" spans="2:20" s="3" customFormat="1" ht="41.45" customHeight="1" x14ac:dyDescent="0.2">
      <c r="B174" s="288" t="s">
        <v>772</v>
      </c>
      <c r="C174" s="289"/>
      <c r="D174" s="288"/>
      <c r="E174" s="289"/>
      <c r="F174" s="275" t="s">
        <v>793</v>
      </c>
      <c r="G174" s="276"/>
      <c r="H174" s="276"/>
      <c r="I174" s="277"/>
      <c r="J174" s="250" t="s">
        <v>870</v>
      </c>
      <c r="K174" s="251"/>
      <c r="L174" s="251"/>
      <c r="M174" s="251"/>
      <c r="N174" s="251"/>
      <c r="O174" s="251"/>
      <c r="P174" s="251"/>
      <c r="Q174" s="251"/>
      <c r="R174" s="251"/>
      <c r="S174" s="251"/>
      <c r="T174" s="252"/>
    </row>
    <row r="175" spans="2:20" s="3" customFormat="1" ht="50.45" customHeight="1" x14ac:dyDescent="0.2">
      <c r="B175" s="275" t="s">
        <v>645</v>
      </c>
      <c r="C175" s="277"/>
      <c r="D175" s="288"/>
      <c r="E175" s="289"/>
      <c r="F175" s="275" t="s">
        <v>653</v>
      </c>
      <c r="G175" s="276"/>
      <c r="H175" s="276"/>
      <c r="I175" s="277"/>
      <c r="J175" s="250" t="s">
        <v>812</v>
      </c>
      <c r="K175" s="251"/>
      <c r="L175" s="251"/>
      <c r="M175" s="251"/>
      <c r="N175" s="251"/>
      <c r="O175" s="251"/>
      <c r="P175" s="251"/>
      <c r="Q175" s="251"/>
      <c r="R175" s="251"/>
      <c r="S175" s="251"/>
      <c r="T175" s="252"/>
    </row>
    <row r="176" spans="2:20" s="3" customFormat="1" ht="69.599999999999994" customHeight="1" x14ac:dyDescent="0.2">
      <c r="B176" s="288" t="s">
        <v>687</v>
      </c>
      <c r="C176" s="289"/>
      <c r="D176" s="288"/>
      <c r="E176" s="289"/>
      <c r="F176" s="288" t="s">
        <v>756</v>
      </c>
      <c r="G176" s="290"/>
      <c r="H176" s="290"/>
      <c r="I176" s="289"/>
      <c r="J176" s="250" t="s">
        <v>813</v>
      </c>
      <c r="K176" s="251"/>
      <c r="L176" s="251"/>
      <c r="M176" s="251"/>
      <c r="N176" s="251"/>
      <c r="O176" s="251"/>
      <c r="P176" s="251"/>
      <c r="Q176" s="251"/>
      <c r="R176" s="251"/>
      <c r="S176" s="251"/>
      <c r="T176" s="252"/>
    </row>
    <row r="177" spans="2:20" s="3" customFormat="1" ht="35.450000000000003" customHeight="1" x14ac:dyDescent="0.2">
      <c r="B177" s="288" t="s">
        <v>871</v>
      </c>
      <c r="C177" s="289"/>
      <c r="D177" s="288"/>
      <c r="E177" s="289"/>
      <c r="F177" s="288" t="s">
        <v>872</v>
      </c>
      <c r="G177" s="290"/>
      <c r="H177" s="290"/>
      <c r="I177" s="289"/>
      <c r="J177" s="250" t="s">
        <v>873</v>
      </c>
      <c r="K177" s="251"/>
      <c r="L177" s="251"/>
      <c r="M177" s="251"/>
      <c r="N177" s="251"/>
      <c r="O177" s="251"/>
      <c r="P177" s="251"/>
      <c r="Q177" s="251"/>
      <c r="R177" s="251"/>
      <c r="S177" s="251"/>
      <c r="T177" s="252"/>
    </row>
    <row r="178" spans="2:20" s="3" customFormat="1" ht="67.150000000000006" customHeight="1" x14ac:dyDescent="0.2">
      <c r="B178" s="288" t="s">
        <v>688</v>
      </c>
      <c r="C178" s="289"/>
      <c r="D178" s="288" t="s">
        <v>702</v>
      </c>
      <c r="E178" s="289"/>
      <c r="F178" s="288" t="s">
        <v>722</v>
      </c>
      <c r="G178" s="290"/>
      <c r="H178" s="290"/>
      <c r="I178" s="289"/>
      <c r="J178" s="250" t="s">
        <v>874</v>
      </c>
      <c r="K178" s="251"/>
      <c r="L178" s="251"/>
      <c r="M178" s="251"/>
      <c r="N178" s="251"/>
      <c r="O178" s="251"/>
      <c r="P178" s="251"/>
      <c r="Q178" s="251"/>
      <c r="R178" s="251"/>
      <c r="S178" s="251"/>
      <c r="T178" s="252"/>
    </row>
    <row r="179" spans="2:20" s="3" customFormat="1" ht="63" customHeight="1" x14ac:dyDescent="0.2">
      <c r="B179" s="288" t="s">
        <v>723</v>
      </c>
      <c r="C179" s="289"/>
      <c r="D179" s="288" t="s">
        <v>740</v>
      </c>
      <c r="E179" s="289"/>
      <c r="F179" s="288" t="s">
        <v>724</v>
      </c>
      <c r="G179" s="290"/>
      <c r="H179" s="290"/>
      <c r="I179" s="289"/>
      <c r="J179" s="250" t="s">
        <v>814</v>
      </c>
      <c r="K179" s="251"/>
      <c r="L179" s="251"/>
      <c r="M179" s="251"/>
      <c r="N179" s="251"/>
      <c r="O179" s="251"/>
      <c r="P179" s="251"/>
      <c r="Q179" s="251"/>
      <c r="R179" s="251"/>
      <c r="S179" s="251"/>
      <c r="T179" s="252"/>
    </row>
    <row r="180" spans="2:20" s="3" customFormat="1" ht="54.6" customHeight="1" x14ac:dyDescent="0.2">
      <c r="B180" s="288" t="s">
        <v>794</v>
      </c>
      <c r="C180" s="289"/>
      <c r="D180" s="288"/>
      <c r="E180" s="289"/>
      <c r="F180" s="288" t="s">
        <v>795</v>
      </c>
      <c r="G180" s="290"/>
      <c r="H180" s="290"/>
      <c r="I180" s="289"/>
      <c r="J180" s="250" t="s">
        <v>815</v>
      </c>
      <c r="K180" s="251"/>
      <c r="L180" s="251"/>
      <c r="M180" s="251"/>
      <c r="N180" s="251"/>
      <c r="O180" s="251"/>
      <c r="P180" s="251"/>
      <c r="Q180" s="251"/>
      <c r="R180" s="251"/>
      <c r="S180" s="251"/>
      <c r="T180" s="252"/>
    </row>
    <row r="181" spans="2:20" s="3" customFormat="1" ht="80.45" customHeight="1" x14ac:dyDescent="0.2">
      <c r="B181" s="288" t="s">
        <v>725</v>
      </c>
      <c r="C181" s="289"/>
      <c r="D181" s="288"/>
      <c r="E181" s="289"/>
      <c r="F181" s="288" t="s">
        <v>726</v>
      </c>
      <c r="G181" s="290"/>
      <c r="H181" s="290"/>
      <c r="I181" s="289"/>
      <c r="J181" s="250" t="s">
        <v>816</v>
      </c>
      <c r="K181" s="251"/>
      <c r="L181" s="251"/>
      <c r="M181" s="251"/>
      <c r="N181" s="251"/>
      <c r="O181" s="251"/>
      <c r="P181" s="251"/>
      <c r="Q181" s="251"/>
      <c r="R181" s="251"/>
      <c r="S181" s="251"/>
      <c r="T181" s="252"/>
    </row>
    <row r="182" spans="2:20" s="3" customFormat="1" ht="78.599999999999994" customHeight="1" x14ac:dyDescent="0.2">
      <c r="B182" s="288" t="s">
        <v>664</v>
      </c>
      <c r="C182" s="289"/>
      <c r="D182" s="288" t="s">
        <v>817</v>
      </c>
      <c r="E182" s="289"/>
      <c r="F182" s="288" t="s">
        <v>757</v>
      </c>
      <c r="G182" s="290"/>
      <c r="H182" s="290"/>
      <c r="I182" s="289"/>
      <c r="J182" s="250" t="s">
        <v>796</v>
      </c>
      <c r="K182" s="251"/>
      <c r="L182" s="251"/>
      <c r="M182" s="251"/>
      <c r="N182" s="251"/>
      <c r="O182" s="251"/>
      <c r="P182" s="251"/>
      <c r="Q182" s="251"/>
      <c r="R182" s="251"/>
      <c r="S182" s="251"/>
      <c r="T182" s="252"/>
    </row>
    <row r="183" spans="2:20" s="3" customFormat="1" ht="43.15" customHeight="1" x14ac:dyDescent="0.2">
      <c r="B183" s="288" t="s">
        <v>818</v>
      </c>
      <c r="C183" s="289"/>
      <c r="D183" s="288" t="s">
        <v>703</v>
      </c>
      <c r="E183" s="289"/>
      <c r="F183" s="288" t="s">
        <v>819</v>
      </c>
      <c r="G183" s="290"/>
      <c r="H183" s="290"/>
      <c r="I183" s="289"/>
      <c r="J183" s="250" t="s">
        <v>875</v>
      </c>
      <c r="K183" s="251"/>
      <c r="L183" s="251"/>
      <c r="M183" s="251"/>
      <c r="N183" s="251"/>
      <c r="O183" s="251"/>
      <c r="P183" s="251"/>
      <c r="Q183" s="251"/>
      <c r="R183" s="251"/>
      <c r="S183" s="251"/>
      <c r="T183" s="252"/>
    </row>
    <row r="184" spans="2:20" s="3" customFormat="1" ht="37.9" customHeight="1" x14ac:dyDescent="0.2">
      <c r="B184" s="288" t="s">
        <v>703</v>
      </c>
      <c r="C184" s="289"/>
      <c r="D184" s="288" t="s">
        <v>689</v>
      </c>
      <c r="E184" s="289"/>
      <c r="F184" s="288" t="s">
        <v>820</v>
      </c>
      <c r="G184" s="290"/>
      <c r="H184" s="290"/>
      <c r="I184" s="289"/>
      <c r="J184" s="250" t="s">
        <v>876</v>
      </c>
      <c r="K184" s="251"/>
      <c r="L184" s="251"/>
      <c r="M184" s="251"/>
      <c r="N184" s="251"/>
      <c r="O184" s="251"/>
      <c r="P184" s="251"/>
      <c r="Q184" s="251"/>
      <c r="R184" s="251"/>
      <c r="S184" s="251"/>
      <c r="T184" s="252"/>
    </row>
    <row r="185" spans="2:20" s="3" customFormat="1" ht="93.6" customHeight="1" x14ac:dyDescent="0.2">
      <c r="B185" s="288" t="s">
        <v>689</v>
      </c>
      <c r="C185" s="289"/>
      <c r="D185" s="288" t="s">
        <v>665</v>
      </c>
      <c r="E185" s="289"/>
      <c r="F185" s="275" t="s">
        <v>821</v>
      </c>
      <c r="G185" s="276"/>
      <c r="H185" s="276"/>
      <c r="I185" s="277"/>
      <c r="J185" s="250" t="s">
        <v>877</v>
      </c>
      <c r="K185" s="251"/>
      <c r="L185" s="251"/>
      <c r="M185" s="251"/>
      <c r="N185" s="251"/>
      <c r="O185" s="251"/>
      <c r="P185" s="251"/>
      <c r="Q185" s="251"/>
      <c r="R185" s="251"/>
      <c r="S185" s="251"/>
      <c r="T185" s="252"/>
    </row>
    <row r="186" spans="2:20" s="3" customFormat="1" ht="51.6" customHeight="1" x14ac:dyDescent="0.2">
      <c r="B186" s="275" t="s">
        <v>704</v>
      </c>
      <c r="C186" s="277"/>
      <c r="D186" s="288" t="s">
        <v>797</v>
      </c>
      <c r="E186" s="289"/>
      <c r="F186" s="275" t="s">
        <v>697</v>
      </c>
      <c r="G186" s="276"/>
      <c r="H186" s="276"/>
      <c r="I186" s="277"/>
      <c r="J186" s="250" t="s">
        <v>758</v>
      </c>
      <c r="K186" s="251"/>
      <c r="L186" s="251"/>
      <c r="M186" s="251"/>
      <c r="N186" s="251"/>
      <c r="O186" s="251"/>
      <c r="P186" s="251"/>
      <c r="Q186" s="251"/>
      <c r="R186" s="251"/>
      <c r="S186" s="251"/>
      <c r="T186" s="252"/>
    </row>
    <row r="187" spans="2:20" s="3" customFormat="1" ht="46.9" customHeight="1" x14ac:dyDescent="0.2">
      <c r="B187" s="288"/>
      <c r="C187" s="289"/>
      <c r="D187" s="288"/>
      <c r="E187" s="289"/>
      <c r="F187" s="288" t="s">
        <v>646</v>
      </c>
      <c r="G187" s="290"/>
      <c r="H187" s="290"/>
      <c r="I187" s="289"/>
      <c r="J187" s="250" t="s">
        <v>647</v>
      </c>
      <c r="K187" s="251"/>
      <c r="L187" s="251"/>
      <c r="M187" s="251"/>
      <c r="N187" s="251"/>
      <c r="O187" s="251"/>
      <c r="P187" s="251"/>
      <c r="Q187" s="251"/>
      <c r="R187" s="251"/>
      <c r="S187" s="251"/>
      <c r="T187" s="252"/>
    </row>
    <row r="188" spans="2:20" s="3" customFormat="1" ht="30.4" customHeight="1" x14ac:dyDescent="0.2">
      <c r="B188" s="428" t="s">
        <v>86</v>
      </c>
      <c r="C188" s="429"/>
      <c r="D188" s="429"/>
      <c r="E188" s="429"/>
      <c r="F188" s="429"/>
      <c r="G188" s="429"/>
      <c r="H188" s="429"/>
      <c r="I188" s="429"/>
      <c r="J188" s="429"/>
      <c r="K188" s="429"/>
      <c r="L188" s="429"/>
      <c r="M188" s="429"/>
      <c r="N188" s="429"/>
      <c r="O188" s="429"/>
      <c r="P188" s="429"/>
      <c r="Q188" s="429"/>
      <c r="R188" s="429"/>
      <c r="S188" s="429"/>
      <c r="T188" s="430"/>
    </row>
    <row r="189" spans="2:20" s="3" customFormat="1" ht="41.65" customHeight="1" x14ac:dyDescent="0.2">
      <c r="B189" s="426" t="s">
        <v>87</v>
      </c>
      <c r="C189" s="281" t="s">
        <v>528</v>
      </c>
      <c r="D189" s="282"/>
      <c r="E189" s="282"/>
      <c r="F189" s="282"/>
      <c r="G189" s="282"/>
      <c r="H189" s="282"/>
      <c r="I189" s="282"/>
      <c r="J189" s="282"/>
      <c r="K189" s="282"/>
      <c r="L189" s="282"/>
      <c r="M189" s="282"/>
      <c r="N189" s="282"/>
      <c r="O189" s="282"/>
      <c r="P189" s="282"/>
      <c r="Q189" s="282"/>
      <c r="R189" s="282"/>
      <c r="S189" s="282"/>
      <c r="T189" s="283"/>
    </row>
    <row r="190" spans="2:20" s="3" customFormat="1" ht="22.5" customHeight="1" x14ac:dyDescent="0.2">
      <c r="B190" s="427"/>
      <c r="C190" s="271" t="s">
        <v>119</v>
      </c>
      <c r="D190" s="272"/>
      <c r="E190" s="272"/>
      <c r="F190" s="272"/>
      <c r="G190" s="272"/>
      <c r="H190" s="272"/>
      <c r="I190" s="272"/>
      <c r="J190" s="272"/>
      <c r="K190" s="272"/>
      <c r="L190" s="273"/>
      <c r="M190" s="271"/>
      <c r="N190" s="272"/>
      <c r="O190" s="272"/>
      <c r="P190" s="272"/>
      <c r="Q190" s="272"/>
      <c r="R190" s="272"/>
      <c r="S190" s="272"/>
      <c r="T190" s="273"/>
    </row>
    <row r="191" spans="2:20" s="3" customFormat="1" ht="22.5" customHeight="1" x14ac:dyDescent="0.2">
      <c r="B191" s="427"/>
      <c r="C191" s="256" t="s">
        <v>74</v>
      </c>
      <c r="D191" s="256"/>
      <c r="E191" s="256"/>
      <c r="F191" s="256" t="s">
        <v>463</v>
      </c>
      <c r="G191" s="256"/>
      <c r="H191" s="256" t="s">
        <v>64</v>
      </c>
      <c r="I191" s="256"/>
      <c r="J191" s="256" t="s">
        <v>88</v>
      </c>
      <c r="K191" s="256"/>
      <c r="L191" s="256"/>
      <c r="M191" s="339"/>
      <c r="N191" s="340"/>
      <c r="O191" s="340"/>
      <c r="P191" s="340"/>
      <c r="Q191" s="340"/>
      <c r="R191" s="340"/>
      <c r="S191" s="340"/>
      <c r="T191" s="341"/>
    </row>
    <row r="192" spans="2:20" s="3" customFormat="1" ht="22.5" customHeight="1" x14ac:dyDescent="0.2">
      <c r="B192" s="427"/>
      <c r="C192" s="247" t="s">
        <v>76</v>
      </c>
      <c r="D192" s="247"/>
      <c r="E192" s="247"/>
      <c r="F192" s="358">
        <f>+H195/100</f>
        <v>0.39840000000000003</v>
      </c>
      <c r="G192" s="358"/>
      <c r="H192" s="358">
        <v>0.53139999999999998</v>
      </c>
      <c r="I192" s="358"/>
      <c r="J192" s="357">
        <f>F192-H192</f>
        <v>-0.13299999999999995</v>
      </c>
      <c r="K192" s="357"/>
      <c r="L192" s="357"/>
      <c r="M192" s="385"/>
      <c r="N192" s="386"/>
      <c r="O192" s="386"/>
      <c r="P192" s="386"/>
      <c r="Q192" s="386"/>
      <c r="R192" s="386"/>
      <c r="S192" s="386"/>
      <c r="T192" s="387"/>
    </row>
    <row r="193" spans="2:20" s="3" customFormat="1" ht="22.5" customHeight="1" x14ac:dyDescent="0.2">
      <c r="B193" s="427"/>
      <c r="C193" s="91"/>
      <c r="D193" s="91"/>
      <c r="E193" s="91"/>
      <c r="F193" s="90"/>
      <c r="G193" s="90"/>
      <c r="H193" s="90"/>
      <c r="I193" s="90"/>
      <c r="J193" s="90"/>
      <c r="K193" s="90"/>
      <c r="L193" s="90"/>
      <c r="M193" s="385"/>
      <c r="N193" s="386"/>
      <c r="O193" s="386"/>
      <c r="P193" s="386"/>
      <c r="Q193" s="386"/>
      <c r="R193" s="386"/>
      <c r="S193" s="386"/>
      <c r="T193" s="387"/>
    </row>
    <row r="194" spans="2:20" s="3" customFormat="1" ht="27" customHeight="1" x14ac:dyDescent="0.2">
      <c r="B194" s="427"/>
      <c r="C194" s="256" t="s">
        <v>77</v>
      </c>
      <c r="D194" s="256"/>
      <c r="E194" s="254" t="s">
        <v>66</v>
      </c>
      <c r="F194" s="255"/>
      <c r="G194" s="93" t="s">
        <v>78</v>
      </c>
      <c r="H194" s="357" t="s">
        <v>79</v>
      </c>
      <c r="I194" s="357"/>
      <c r="J194" s="93" t="s">
        <v>80</v>
      </c>
      <c r="K194" s="357" t="s">
        <v>81</v>
      </c>
      <c r="L194" s="357"/>
      <c r="M194" s="385"/>
      <c r="N194" s="386"/>
      <c r="O194" s="386"/>
      <c r="P194" s="386"/>
      <c r="Q194" s="386"/>
      <c r="R194" s="386"/>
      <c r="S194" s="386"/>
      <c r="T194" s="387"/>
    </row>
    <row r="195" spans="2:20" s="3" customFormat="1" ht="30" customHeight="1" x14ac:dyDescent="0.2">
      <c r="B195" s="427"/>
      <c r="C195" s="274">
        <f>I144</f>
        <v>43044</v>
      </c>
      <c r="D195" s="274"/>
      <c r="E195" s="371">
        <f>J144</f>
        <v>44772</v>
      </c>
      <c r="F195" s="372"/>
      <c r="G195" s="17">
        <f>K144</f>
        <v>1728</v>
      </c>
      <c r="H195" s="257">
        <v>39.840000000000003</v>
      </c>
      <c r="I195" s="280"/>
      <c r="J195" s="280"/>
      <c r="K195" s="280"/>
      <c r="L195" s="258"/>
      <c r="M195" s="385"/>
      <c r="N195" s="386"/>
      <c r="O195" s="386"/>
      <c r="P195" s="386"/>
      <c r="Q195" s="386"/>
      <c r="R195" s="386"/>
      <c r="S195" s="386"/>
      <c r="T195" s="387"/>
    </row>
    <row r="196" spans="2:20" s="3" customFormat="1" ht="25.5" customHeight="1" x14ac:dyDescent="0.2">
      <c r="B196" s="427"/>
      <c r="C196" s="91"/>
      <c r="D196" s="92"/>
      <c r="E196" s="89"/>
      <c r="F196" s="17"/>
      <c r="G196" s="20"/>
      <c r="H196" s="20"/>
      <c r="I196" s="17"/>
      <c r="J196" s="19"/>
      <c r="K196" s="19"/>
      <c r="L196" s="90"/>
      <c r="M196" s="385"/>
      <c r="N196" s="386"/>
      <c r="O196" s="386"/>
      <c r="P196" s="386"/>
      <c r="Q196" s="386"/>
      <c r="R196" s="386"/>
      <c r="S196" s="386"/>
      <c r="T196" s="387"/>
    </row>
    <row r="197" spans="2:20" s="3" customFormat="1" ht="19.5" customHeight="1" x14ac:dyDescent="0.2">
      <c r="B197" s="427"/>
      <c r="C197" s="271" t="s">
        <v>82</v>
      </c>
      <c r="D197" s="272"/>
      <c r="E197" s="272"/>
      <c r="F197" s="272"/>
      <c r="G197" s="272"/>
      <c r="H197" s="272"/>
      <c r="I197" s="272"/>
      <c r="J197" s="272"/>
      <c r="K197" s="272"/>
      <c r="L197" s="273"/>
      <c r="M197" s="342"/>
      <c r="N197" s="343"/>
      <c r="O197" s="343"/>
      <c r="P197" s="343"/>
      <c r="Q197" s="343"/>
      <c r="R197" s="343"/>
      <c r="S197" s="343"/>
      <c r="T197" s="344"/>
    </row>
    <row r="198" spans="2:20" s="3" customFormat="1" ht="22.5" customHeight="1" x14ac:dyDescent="0.2">
      <c r="B198" s="427"/>
      <c r="C198" s="329" t="s">
        <v>83</v>
      </c>
      <c r="D198" s="621"/>
      <c r="E198" s="621"/>
      <c r="F198" s="330"/>
      <c r="G198" s="270" t="s">
        <v>648</v>
      </c>
      <c r="H198" s="270"/>
      <c r="I198" s="270"/>
      <c r="J198" s="270"/>
      <c r="K198" s="270" t="s">
        <v>84</v>
      </c>
      <c r="L198" s="270"/>
      <c r="M198" s="270"/>
      <c r="N198" s="270"/>
      <c r="O198" s="270"/>
      <c r="P198" s="270"/>
      <c r="Q198" s="270"/>
      <c r="R198" s="270"/>
      <c r="S198" s="270"/>
      <c r="T198" s="270"/>
    </row>
    <row r="199" spans="2:20" ht="35.25" customHeight="1" x14ac:dyDescent="0.2">
      <c r="B199" s="427"/>
      <c r="C199" s="294" t="s">
        <v>85</v>
      </c>
      <c r="D199" s="294"/>
      <c r="E199" s="329" t="s">
        <v>464</v>
      </c>
      <c r="F199" s="330"/>
      <c r="G199" s="270"/>
      <c r="H199" s="270"/>
      <c r="I199" s="270"/>
      <c r="J199" s="270"/>
      <c r="K199" s="270"/>
      <c r="L199" s="270"/>
      <c r="M199" s="270"/>
      <c r="N199" s="270"/>
      <c r="O199" s="270"/>
      <c r="P199" s="270"/>
      <c r="Q199" s="270"/>
      <c r="R199" s="270"/>
      <c r="S199" s="270"/>
      <c r="T199" s="270"/>
    </row>
    <row r="200" spans="2:20" ht="42" customHeight="1" x14ac:dyDescent="0.2">
      <c r="B200" s="427"/>
      <c r="C200" s="278" t="s">
        <v>773</v>
      </c>
      <c r="D200" s="279"/>
      <c r="E200" s="278"/>
      <c r="F200" s="279"/>
      <c r="G200" s="275" t="s">
        <v>692</v>
      </c>
      <c r="H200" s="276"/>
      <c r="I200" s="276"/>
      <c r="J200" s="277"/>
      <c r="K200" s="250" t="s">
        <v>879</v>
      </c>
      <c r="L200" s="251"/>
      <c r="M200" s="251"/>
      <c r="N200" s="251"/>
      <c r="O200" s="251"/>
      <c r="P200" s="251"/>
      <c r="Q200" s="251"/>
      <c r="R200" s="251"/>
      <c r="S200" s="251"/>
      <c r="T200" s="252"/>
    </row>
    <row r="201" spans="2:20" ht="42.6" customHeight="1" x14ac:dyDescent="0.2">
      <c r="B201" s="427"/>
      <c r="C201" s="278" t="s">
        <v>822</v>
      </c>
      <c r="D201" s="279"/>
      <c r="E201" s="278"/>
      <c r="F201" s="279"/>
      <c r="G201" s="275" t="s">
        <v>823</v>
      </c>
      <c r="H201" s="276"/>
      <c r="I201" s="276"/>
      <c r="J201" s="277"/>
      <c r="K201" s="250" t="s">
        <v>880</v>
      </c>
      <c r="L201" s="251"/>
      <c r="M201" s="251"/>
      <c r="N201" s="251"/>
      <c r="O201" s="251"/>
      <c r="P201" s="251"/>
      <c r="Q201" s="251"/>
      <c r="R201" s="251"/>
      <c r="S201" s="251"/>
      <c r="T201" s="252"/>
    </row>
    <row r="202" spans="2:20" ht="97.9" customHeight="1" x14ac:dyDescent="0.2">
      <c r="B202" s="427"/>
      <c r="C202" s="278" t="s">
        <v>774</v>
      </c>
      <c r="D202" s="279"/>
      <c r="E202" s="278"/>
      <c r="F202" s="279"/>
      <c r="G202" s="275" t="s">
        <v>824</v>
      </c>
      <c r="H202" s="276"/>
      <c r="I202" s="276"/>
      <c r="J202" s="277"/>
      <c r="K202" s="250" t="s">
        <v>881</v>
      </c>
      <c r="L202" s="251"/>
      <c r="M202" s="251"/>
      <c r="N202" s="251"/>
      <c r="O202" s="251"/>
      <c r="P202" s="251"/>
      <c r="Q202" s="251"/>
      <c r="R202" s="251"/>
      <c r="S202" s="251"/>
      <c r="T202" s="252"/>
    </row>
    <row r="203" spans="2:20" ht="81" customHeight="1" x14ac:dyDescent="0.2">
      <c r="B203" s="427"/>
      <c r="C203" s="278" t="s">
        <v>759</v>
      </c>
      <c r="D203" s="279"/>
      <c r="E203" s="278"/>
      <c r="F203" s="279"/>
      <c r="G203" s="275" t="s">
        <v>705</v>
      </c>
      <c r="H203" s="276"/>
      <c r="I203" s="276"/>
      <c r="J203" s="277"/>
      <c r="K203" s="250" t="s">
        <v>832</v>
      </c>
      <c r="L203" s="251"/>
      <c r="M203" s="251"/>
      <c r="N203" s="251"/>
      <c r="O203" s="251"/>
      <c r="P203" s="251"/>
      <c r="Q203" s="251"/>
      <c r="R203" s="251"/>
      <c r="S203" s="251"/>
      <c r="T203" s="252"/>
    </row>
    <row r="204" spans="2:20" ht="43.15" customHeight="1" x14ac:dyDescent="0.2">
      <c r="B204" s="427"/>
      <c r="C204" s="278" t="s">
        <v>798</v>
      </c>
      <c r="D204" s="279"/>
      <c r="E204" s="278"/>
      <c r="F204" s="279"/>
      <c r="G204" s="275" t="s">
        <v>799</v>
      </c>
      <c r="H204" s="276"/>
      <c r="I204" s="276"/>
      <c r="J204" s="277"/>
      <c r="K204" s="250" t="s">
        <v>825</v>
      </c>
      <c r="L204" s="251"/>
      <c r="M204" s="251"/>
      <c r="N204" s="251"/>
      <c r="O204" s="251"/>
      <c r="P204" s="251"/>
      <c r="Q204" s="251"/>
      <c r="R204" s="251"/>
      <c r="S204" s="251"/>
      <c r="T204" s="252"/>
    </row>
    <row r="205" spans="2:20" s="3" customFormat="1" ht="44.45" customHeight="1" x14ac:dyDescent="0.2">
      <c r="B205" s="427"/>
      <c r="C205" s="278" t="s">
        <v>706</v>
      </c>
      <c r="D205" s="279"/>
      <c r="E205" s="278" t="s">
        <v>826</v>
      </c>
      <c r="F205" s="279"/>
      <c r="G205" s="275" t="s">
        <v>827</v>
      </c>
      <c r="H205" s="276"/>
      <c r="I205" s="276"/>
      <c r="J205" s="277"/>
      <c r="K205" s="250" t="s">
        <v>828</v>
      </c>
      <c r="L205" s="251"/>
      <c r="M205" s="251"/>
      <c r="N205" s="251"/>
      <c r="O205" s="251"/>
      <c r="P205" s="251"/>
      <c r="Q205" s="251"/>
      <c r="R205" s="251"/>
      <c r="S205" s="251"/>
      <c r="T205" s="252"/>
    </row>
    <row r="206" spans="2:20" s="3" customFormat="1" ht="65.45" customHeight="1" x14ac:dyDescent="0.2">
      <c r="B206" s="427"/>
      <c r="C206" s="278" t="s">
        <v>698</v>
      </c>
      <c r="D206" s="279"/>
      <c r="E206" s="278"/>
      <c r="F206" s="279"/>
      <c r="G206" s="275" t="s">
        <v>690</v>
      </c>
      <c r="H206" s="276"/>
      <c r="I206" s="276"/>
      <c r="J206" s="277"/>
      <c r="K206" s="250" t="s">
        <v>882</v>
      </c>
      <c r="L206" s="251"/>
      <c r="M206" s="251"/>
      <c r="N206" s="251"/>
      <c r="O206" s="251"/>
      <c r="P206" s="251"/>
      <c r="Q206" s="251"/>
      <c r="R206" s="251"/>
      <c r="S206" s="251"/>
      <c r="T206" s="252"/>
    </row>
    <row r="207" spans="2:20" s="3" customFormat="1" ht="78" customHeight="1" x14ac:dyDescent="0.2">
      <c r="B207" s="427"/>
      <c r="C207" s="278" t="s">
        <v>666</v>
      </c>
      <c r="D207" s="279"/>
      <c r="E207" s="278"/>
      <c r="F207" s="279"/>
      <c r="G207" s="275" t="s">
        <v>760</v>
      </c>
      <c r="H207" s="276"/>
      <c r="I207" s="276"/>
      <c r="J207" s="277"/>
      <c r="K207" s="250" t="s">
        <v>883</v>
      </c>
      <c r="L207" s="251"/>
      <c r="M207" s="251"/>
      <c r="N207" s="251"/>
      <c r="O207" s="251"/>
      <c r="P207" s="251"/>
      <c r="Q207" s="251"/>
      <c r="R207" s="251"/>
      <c r="S207" s="251"/>
      <c r="T207" s="252"/>
    </row>
    <row r="208" spans="2:20" s="3" customFormat="1" ht="54" customHeight="1" x14ac:dyDescent="0.2">
      <c r="B208" s="427"/>
      <c r="C208" s="278" t="s">
        <v>649</v>
      </c>
      <c r="D208" s="279"/>
      <c r="E208" s="278"/>
      <c r="F208" s="279"/>
      <c r="G208" s="269" t="s">
        <v>650</v>
      </c>
      <c r="H208" s="269"/>
      <c r="I208" s="269"/>
      <c r="J208" s="269"/>
      <c r="K208" s="250" t="s">
        <v>884</v>
      </c>
      <c r="L208" s="251"/>
      <c r="M208" s="251"/>
      <c r="N208" s="251"/>
      <c r="O208" s="251"/>
      <c r="P208" s="251"/>
      <c r="Q208" s="251"/>
      <c r="R208" s="251"/>
      <c r="S208" s="251"/>
      <c r="T208" s="252"/>
    </row>
    <row r="209" spans="2:22" s="3" customFormat="1" ht="43.15" customHeight="1" x14ac:dyDescent="0.2">
      <c r="B209" s="427"/>
      <c r="C209" s="278" t="s">
        <v>675</v>
      </c>
      <c r="D209" s="279"/>
      <c r="E209" s="278"/>
      <c r="F209" s="279"/>
      <c r="G209" s="269" t="s">
        <v>676</v>
      </c>
      <c r="H209" s="269"/>
      <c r="I209" s="269"/>
      <c r="J209" s="269"/>
      <c r="K209" s="292" t="s">
        <v>885</v>
      </c>
      <c r="L209" s="292"/>
      <c r="M209" s="292"/>
      <c r="N209" s="292"/>
      <c r="O209" s="292"/>
      <c r="P209" s="292"/>
      <c r="Q209" s="292"/>
      <c r="R209" s="292"/>
      <c r="S209" s="292"/>
      <c r="T209" s="292"/>
    </row>
    <row r="210" spans="2:22" s="3" customFormat="1" ht="66" customHeight="1" x14ac:dyDescent="0.2">
      <c r="B210" s="427"/>
      <c r="C210" s="278" t="s">
        <v>667</v>
      </c>
      <c r="D210" s="279"/>
      <c r="E210" s="278"/>
      <c r="F210" s="279"/>
      <c r="G210" s="269" t="s">
        <v>775</v>
      </c>
      <c r="H210" s="269"/>
      <c r="I210" s="269"/>
      <c r="J210" s="269"/>
      <c r="K210" s="250" t="s">
        <v>886</v>
      </c>
      <c r="L210" s="251"/>
      <c r="M210" s="251"/>
      <c r="N210" s="251"/>
      <c r="O210" s="251"/>
      <c r="P210" s="251"/>
      <c r="Q210" s="251"/>
      <c r="R210" s="251"/>
      <c r="S210" s="251"/>
      <c r="T210" s="252"/>
    </row>
    <row r="211" spans="2:22" s="3" customFormat="1" ht="29.45" customHeight="1" x14ac:dyDescent="0.2">
      <c r="B211" s="156"/>
      <c r="C211" s="278" t="s">
        <v>800</v>
      </c>
      <c r="D211" s="279"/>
      <c r="E211" s="278"/>
      <c r="F211" s="279"/>
      <c r="G211" s="269" t="s">
        <v>801</v>
      </c>
      <c r="H211" s="269"/>
      <c r="I211" s="269"/>
      <c r="J211" s="269"/>
      <c r="K211" s="250" t="s">
        <v>887</v>
      </c>
      <c r="L211" s="251"/>
      <c r="M211" s="251"/>
      <c r="N211" s="251"/>
      <c r="O211" s="251"/>
      <c r="P211" s="251"/>
      <c r="Q211" s="251"/>
      <c r="R211" s="251"/>
      <c r="S211" s="251"/>
      <c r="T211" s="252"/>
    </row>
    <row r="212" spans="2:22" s="3" customFormat="1" ht="45.6" customHeight="1" x14ac:dyDescent="0.2">
      <c r="B212" s="156"/>
      <c r="C212" s="278" t="s">
        <v>802</v>
      </c>
      <c r="D212" s="279"/>
      <c r="E212" s="278"/>
      <c r="F212" s="279"/>
      <c r="G212" s="269" t="s">
        <v>803</v>
      </c>
      <c r="H212" s="269"/>
      <c r="I212" s="269"/>
      <c r="J212" s="269"/>
      <c r="K212" s="250" t="s">
        <v>829</v>
      </c>
      <c r="L212" s="251"/>
      <c r="M212" s="251"/>
      <c r="N212" s="251"/>
      <c r="O212" s="251"/>
      <c r="P212" s="251"/>
      <c r="Q212" s="251"/>
      <c r="R212" s="251"/>
      <c r="S212" s="251"/>
      <c r="T212" s="252"/>
    </row>
    <row r="213" spans="2:22" s="3" customFormat="1" ht="41.45" customHeight="1" x14ac:dyDescent="0.2">
      <c r="B213" s="156"/>
      <c r="C213" s="278" t="s">
        <v>707</v>
      </c>
      <c r="D213" s="279"/>
      <c r="E213" s="278" t="s">
        <v>804</v>
      </c>
      <c r="F213" s="279"/>
      <c r="G213" s="269" t="s">
        <v>805</v>
      </c>
      <c r="H213" s="269"/>
      <c r="I213" s="269"/>
      <c r="J213" s="269"/>
      <c r="K213" s="250" t="s">
        <v>888</v>
      </c>
      <c r="L213" s="251"/>
      <c r="M213" s="251"/>
      <c r="N213" s="251"/>
      <c r="O213" s="251"/>
      <c r="P213" s="251"/>
      <c r="Q213" s="251"/>
      <c r="R213" s="251"/>
      <c r="S213" s="251"/>
      <c r="T213" s="252"/>
    </row>
    <row r="214" spans="2:22" s="3" customFormat="1" ht="62.45" customHeight="1" x14ac:dyDescent="0.2">
      <c r="B214" s="200"/>
      <c r="C214" s="278" t="s">
        <v>651</v>
      </c>
      <c r="D214" s="279"/>
      <c r="E214" s="278"/>
      <c r="F214" s="279"/>
      <c r="G214" s="275" t="s">
        <v>761</v>
      </c>
      <c r="H214" s="276"/>
      <c r="I214" s="276"/>
      <c r="J214" s="277"/>
      <c r="K214" s="250" t="s">
        <v>889</v>
      </c>
      <c r="L214" s="251"/>
      <c r="M214" s="251"/>
      <c r="N214" s="251"/>
      <c r="O214" s="251"/>
      <c r="P214" s="251"/>
      <c r="Q214" s="251"/>
      <c r="R214" s="251"/>
      <c r="S214" s="251"/>
      <c r="T214" s="252"/>
    </row>
    <row r="215" spans="2:22" s="3" customFormat="1" ht="52.15" customHeight="1" x14ac:dyDescent="0.2">
      <c r="B215" s="200"/>
      <c r="C215" s="278" t="s">
        <v>668</v>
      </c>
      <c r="D215" s="279"/>
      <c r="E215" s="278"/>
      <c r="F215" s="279"/>
      <c r="G215" s="275" t="s">
        <v>762</v>
      </c>
      <c r="H215" s="276"/>
      <c r="I215" s="276"/>
      <c r="J215" s="277"/>
      <c r="K215" s="247" t="s">
        <v>830</v>
      </c>
      <c r="L215" s="247"/>
      <c r="M215" s="247"/>
      <c r="N215" s="247"/>
      <c r="O215" s="247"/>
      <c r="P215" s="247"/>
      <c r="Q215" s="247"/>
      <c r="R215" s="247"/>
      <c r="S215" s="247"/>
      <c r="T215" s="291"/>
    </row>
    <row r="216" spans="2:22" s="3" customFormat="1" ht="44.45" customHeight="1" x14ac:dyDescent="0.2">
      <c r="B216" s="156"/>
      <c r="C216" s="278" t="s">
        <v>727</v>
      </c>
      <c r="D216" s="279"/>
      <c r="E216" s="278"/>
      <c r="F216" s="279"/>
      <c r="G216" s="275" t="s">
        <v>728</v>
      </c>
      <c r="H216" s="276"/>
      <c r="I216" s="276"/>
      <c r="J216" s="277"/>
      <c r="K216" s="247" t="s">
        <v>831</v>
      </c>
      <c r="L216" s="247"/>
      <c r="M216" s="247"/>
      <c r="N216" s="247"/>
      <c r="O216" s="247"/>
      <c r="P216" s="247"/>
      <c r="Q216" s="247"/>
      <c r="R216" s="247"/>
      <c r="S216" s="247"/>
      <c r="T216" s="291"/>
    </row>
    <row r="217" spans="2:22" s="3" customFormat="1" ht="41.45" customHeight="1" x14ac:dyDescent="0.2">
      <c r="B217" s="178"/>
      <c r="C217" s="278" t="s">
        <v>763</v>
      </c>
      <c r="D217" s="279"/>
      <c r="E217" s="278"/>
      <c r="F217" s="279"/>
      <c r="G217" s="275" t="s">
        <v>764</v>
      </c>
      <c r="H217" s="276"/>
      <c r="I217" s="276"/>
      <c r="J217" s="277"/>
      <c r="K217" s="250" t="s">
        <v>890</v>
      </c>
      <c r="L217" s="251"/>
      <c r="M217" s="251"/>
      <c r="N217" s="251"/>
      <c r="O217" s="251"/>
      <c r="P217" s="251"/>
      <c r="Q217" s="251"/>
      <c r="R217" s="251"/>
      <c r="S217" s="251"/>
      <c r="T217" s="252"/>
    </row>
    <row r="218" spans="2:22" s="3" customFormat="1" ht="51.6" customHeight="1" x14ac:dyDescent="0.2">
      <c r="B218" s="190"/>
      <c r="C218" s="278" t="s">
        <v>741</v>
      </c>
      <c r="D218" s="279"/>
      <c r="E218" s="278" t="s">
        <v>742</v>
      </c>
      <c r="F218" s="279"/>
      <c r="G218" s="275" t="s">
        <v>891</v>
      </c>
      <c r="H218" s="276"/>
      <c r="I218" s="276"/>
      <c r="J218" s="277"/>
      <c r="K218" s="250" t="s">
        <v>892</v>
      </c>
      <c r="L218" s="251"/>
      <c r="M218" s="251"/>
      <c r="N218" s="251"/>
      <c r="O218" s="251"/>
      <c r="P218" s="251"/>
      <c r="Q218" s="251"/>
      <c r="R218" s="251"/>
      <c r="S218" s="251"/>
      <c r="T218" s="252"/>
    </row>
    <row r="219" spans="2:22" s="3" customFormat="1" ht="55.9" customHeight="1" x14ac:dyDescent="0.2">
      <c r="B219" s="195"/>
      <c r="C219" s="278"/>
      <c r="D219" s="279"/>
      <c r="E219" s="278"/>
      <c r="F219" s="279"/>
      <c r="G219" s="288" t="s">
        <v>646</v>
      </c>
      <c r="H219" s="290"/>
      <c r="I219" s="290"/>
      <c r="J219" s="289"/>
      <c r="K219" s="250" t="s">
        <v>647</v>
      </c>
      <c r="L219" s="251"/>
      <c r="M219" s="251"/>
      <c r="N219" s="251"/>
      <c r="O219" s="251"/>
      <c r="P219" s="251"/>
      <c r="Q219" s="251"/>
      <c r="R219" s="251"/>
      <c r="S219" s="251"/>
      <c r="T219" s="252"/>
    </row>
    <row r="220" spans="2:22" s="22" customFormat="1" x14ac:dyDescent="0.2">
      <c r="B220" s="368"/>
      <c r="C220" s="369"/>
      <c r="D220" s="369"/>
      <c r="E220" s="369"/>
      <c r="F220" s="369"/>
      <c r="G220" s="369"/>
      <c r="H220" s="369"/>
      <c r="I220" s="369"/>
      <c r="J220" s="369"/>
      <c r="K220" s="369"/>
      <c r="L220" s="369"/>
      <c r="M220" s="369"/>
      <c r="N220" s="369"/>
      <c r="O220" s="369"/>
      <c r="P220" s="369"/>
      <c r="Q220" s="369"/>
      <c r="R220" s="369"/>
      <c r="S220" s="369"/>
      <c r="T220" s="370"/>
    </row>
    <row r="221" spans="2:22" s="22" customFormat="1" ht="30.4" customHeight="1" x14ac:dyDescent="0.2">
      <c r="B221" s="398" t="s">
        <v>89</v>
      </c>
      <c r="C221" s="304" t="s">
        <v>524</v>
      </c>
      <c r="D221" s="305"/>
      <c r="E221" s="305"/>
      <c r="F221" s="305"/>
      <c r="G221" s="305"/>
      <c r="H221" s="305"/>
      <c r="I221" s="305"/>
      <c r="J221" s="305"/>
      <c r="K221" s="305"/>
      <c r="L221" s="305"/>
      <c r="M221" s="305"/>
      <c r="N221" s="305"/>
      <c r="O221" s="305"/>
      <c r="P221" s="305"/>
      <c r="Q221" s="305"/>
      <c r="R221" s="305"/>
      <c r="S221" s="305"/>
      <c r="T221" s="306"/>
    </row>
    <row r="222" spans="2:22" s="3" customFormat="1" ht="14.1" customHeight="1" x14ac:dyDescent="0.2">
      <c r="B222" s="399"/>
      <c r="C222" s="271" t="s">
        <v>119</v>
      </c>
      <c r="D222" s="272"/>
      <c r="E222" s="272"/>
      <c r="F222" s="272"/>
      <c r="G222" s="272"/>
      <c r="H222" s="272"/>
      <c r="I222" s="272"/>
      <c r="J222" s="272"/>
      <c r="K222" s="272"/>
      <c r="L222" s="273"/>
      <c r="M222" s="312"/>
      <c r="N222" s="313"/>
      <c r="O222" s="313"/>
      <c r="P222" s="313"/>
      <c r="Q222" s="313"/>
      <c r="R222" s="313"/>
      <c r="S222" s="313"/>
      <c r="T222" s="314"/>
    </row>
    <row r="223" spans="2:22" s="3" customFormat="1" ht="15" customHeight="1" x14ac:dyDescent="0.2">
      <c r="B223" s="399"/>
      <c r="C223" s="256" t="s">
        <v>74</v>
      </c>
      <c r="D223" s="256"/>
      <c r="E223" s="256"/>
      <c r="F223" s="256" t="s">
        <v>463</v>
      </c>
      <c r="G223" s="256"/>
      <c r="H223" s="256" t="s">
        <v>64</v>
      </c>
      <c r="I223" s="256"/>
      <c r="J223" s="256" t="s">
        <v>75</v>
      </c>
      <c r="K223" s="256"/>
      <c r="L223" s="256"/>
      <c r="M223" s="315"/>
      <c r="N223" s="316"/>
      <c r="O223" s="316"/>
      <c r="P223" s="316"/>
      <c r="Q223" s="316"/>
      <c r="R223" s="316"/>
      <c r="S223" s="316"/>
      <c r="T223" s="317"/>
    </row>
    <row r="224" spans="2:22" s="3" customFormat="1" ht="21.75" customHeight="1" x14ac:dyDescent="0.2">
      <c r="B224" s="399"/>
      <c r="C224" s="259" t="s">
        <v>76</v>
      </c>
      <c r="D224" s="260"/>
      <c r="E224" s="261"/>
      <c r="F224" s="321">
        <v>1</v>
      </c>
      <c r="G224" s="323"/>
      <c r="H224" s="321">
        <v>1</v>
      </c>
      <c r="I224" s="323"/>
      <c r="J224" s="321">
        <f>F224-H224</f>
        <v>0</v>
      </c>
      <c r="K224" s="322"/>
      <c r="L224" s="323"/>
      <c r="M224" s="315"/>
      <c r="N224" s="316"/>
      <c r="O224" s="316"/>
      <c r="P224" s="316"/>
      <c r="Q224" s="316"/>
      <c r="R224" s="316"/>
      <c r="S224" s="316"/>
      <c r="T224" s="317"/>
      <c r="V224" s="103"/>
    </row>
    <row r="225" spans="2:22" s="3" customFormat="1" ht="22.5" customHeight="1" x14ac:dyDescent="0.2">
      <c r="B225" s="399"/>
      <c r="C225" s="91"/>
      <c r="D225" s="91"/>
      <c r="E225" s="91"/>
      <c r="F225" s="90"/>
      <c r="G225" s="90"/>
      <c r="H225" s="90"/>
      <c r="I225" s="90"/>
      <c r="J225" s="90"/>
      <c r="K225" s="90"/>
      <c r="L225" s="90"/>
      <c r="M225" s="315"/>
      <c r="N225" s="316"/>
      <c r="O225" s="316"/>
      <c r="P225" s="316"/>
      <c r="Q225" s="316"/>
      <c r="R225" s="316"/>
      <c r="S225" s="316"/>
      <c r="T225" s="317"/>
    </row>
    <row r="226" spans="2:22" s="3" customFormat="1" ht="37.9" customHeight="1" x14ac:dyDescent="0.2">
      <c r="B226" s="399"/>
      <c r="C226" s="254" t="s">
        <v>77</v>
      </c>
      <c r="D226" s="255"/>
      <c r="E226" s="254" t="s">
        <v>66</v>
      </c>
      <c r="F226" s="255"/>
      <c r="G226" s="93" t="s">
        <v>78</v>
      </c>
      <c r="H226" s="309" t="s">
        <v>79</v>
      </c>
      <c r="I226" s="311"/>
      <c r="J226" s="93" t="s">
        <v>80</v>
      </c>
      <c r="K226" s="309" t="s">
        <v>81</v>
      </c>
      <c r="L226" s="311"/>
      <c r="M226" s="315"/>
      <c r="N226" s="316"/>
      <c r="O226" s="316"/>
      <c r="P226" s="316"/>
      <c r="Q226" s="316"/>
      <c r="R226" s="316"/>
      <c r="S226" s="316"/>
      <c r="T226" s="317"/>
    </row>
    <row r="227" spans="2:22" s="3" customFormat="1" ht="22.5" customHeight="1" x14ac:dyDescent="0.2">
      <c r="B227" s="399"/>
      <c r="C227" s="371">
        <v>42689</v>
      </c>
      <c r="D227" s="372"/>
      <c r="E227" s="371">
        <v>42840</v>
      </c>
      <c r="F227" s="372"/>
      <c r="G227" s="17">
        <f>+K145</f>
        <v>151</v>
      </c>
      <c r="H227" s="307">
        <f>100/G227</f>
        <v>0.66225165562913912</v>
      </c>
      <c r="I227" s="308"/>
      <c r="J227" s="17">
        <v>20</v>
      </c>
      <c r="K227" s="257">
        <v>100</v>
      </c>
      <c r="L227" s="258"/>
      <c r="M227" s="315"/>
      <c r="N227" s="316"/>
      <c r="O227" s="316"/>
      <c r="P227" s="316"/>
      <c r="Q227" s="316"/>
      <c r="R227" s="316"/>
      <c r="S227" s="316"/>
      <c r="T227" s="317"/>
    </row>
    <row r="228" spans="2:22" s="3" customFormat="1" ht="15.75" customHeight="1" x14ac:dyDescent="0.2">
      <c r="B228" s="399"/>
      <c r="C228" s="91"/>
      <c r="D228" s="92"/>
      <c r="E228" s="89"/>
      <c r="F228" s="17"/>
      <c r="G228" s="20"/>
      <c r="H228" s="20"/>
      <c r="I228" s="17"/>
      <c r="J228" s="19"/>
      <c r="K228" s="19"/>
      <c r="L228" s="90"/>
      <c r="M228" s="315"/>
      <c r="N228" s="316"/>
      <c r="O228" s="316"/>
      <c r="P228" s="316"/>
      <c r="Q228" s="316"/>
      <c r="R228" s="316"/>
      <c r="S228" s="316"/>
      <c r="T228" s="317"/>
    </row>
    <row r="229" spans="2:22" s="3" customFormat="1" ht="29.25" customHeight="1" x14ac:dyDescent="0.2">
      <c r="B229" s="399"/>
      <c r="C229" s="271" t="s">
        <v>82</v>
      </c>
      <c r="D229" s="272"/>
      <c r="E229" s="272"/>
      <c r="F229" s="272"/>
      <c r="G229" s="272"/>
      <c r="H229" s="272"/>
      <c r="I229" s="272"/>
      <c r="J229" s="272"/>
      <c r="K229" s="272"/>
      <c r="L229" s="273"/>
      <c r="M229" s="315"/>
      <c r="N229" s="316"/>
      <c r="O229" s="316"/>
      <c r="P229" s="316"/>
      <c r="Q229" s="316"/>
      <c r="R229" s="316"/>
      <c r="S229" s="316"/>
      <c r="T229" s="317"/>
      <c r="V229" s="23"/>
    </row>
    <row r="230" spans="2:22" s="3" customFormat="1" ht="40.5" customHeight="1" x14ac:dyDescent="0.2">
      <c r="B230" s="399"/>
      <c r="C230" s="401" t="s">
        <v>90</v>
      </c>
      <c r="D230" s="401"/>
      <c r="E230" s="401"/>
      <c r="F230" s="101">
        <v>25</v>
      </c>
      <c r="G230" s="247" t="s">
        <v>91</v>
      </c>
      <c r="H230" s="247"/>
      <c r="I230" s="21">
        <v>15</v>
      </c>
      <c r="J230" s="247" t="s">
        <v>92</v>
      </c>
      <c r="K230" s="247"/>
      <c r="L230" s="89">
        <v>10</v>
      </c>
      <c r="M230" s="318"/>
      <c r="N230" s="319"/>
      <c r="O230" s="319"/>
      <c r="P230" s="319"/>
      <c r="Q230" s="319"/>
      <c r="R230" s="319"/>
      <c r="S230" s="319"/>
      <c r="T230" s="320"/>
    </row>
    <row r="231" spans="2:22" s="3" customFormat="1" ht="27" customHeight="1" x14ac:dyDescent="0.2">
      <c r="B231" s="399"/>
      <c r="C231" s="359" t="s">
        <v>93</v>
      </c>
      <c r="D231" s="360"/>
      <c r="E231" s="360"/>
      <c r="F231" s="360"/>
      <c r="G231" s="360"/>
      <c r="H231" s="360"/>
      <c r="I231" s="360"/>
      <c r="J231" s="360"/>
      <c r="K231" s="360"/>
      <c r="L231" s="360"/>
      <c r="M231" s="360"/>
      <c r="N231" s="360"/>
      <c r="O231" s="360"/>
      <c r="P231" s="360"/>
      <c r="Q231" s="360"/>
      <c r="R231" s="360"/>
      <c r="S231" s="360"/>
      <c r="T231" s="361"/>
    </row>
    <row r="232" spans="2:22" s="3" customFormat="1" ht="22.5" customHeight="1" x14ac:dyDescent="0.2">
      <c r="B232" s="399"/>
      <c r="C232" s="333" t="s">
        <v>83</v>
      </c>
      <c r="D232" s="334"/>
      <c r="E232" s="334"/>
      <c r="F232" s="335"/>
      <c r="G232" s="355" t="s">
        <v>94</v>
      </c>
      <c r="H232" s="355"/>
      <c r="I232" s="355"/>
      <c r="J232" s="256" t="s">
        <v>95</v>
      </c>
      <c r="K232" s="256"/>
      <c r="L232" s="256"/>
      <c r="M232" s="312" t="s">
        <v>84</v>
      </c>
      <c r="N232" s="313"/>
      <c r="O232" s="313"/>
      <c r="P232" s="313"/>
      <c r="Q232" s="313"/>
      <c r="R232" s="313"/>
      <c r="S232" s="313"/>
      <c r="T232" s="314"/>
    </row>
    <row r="233" spans="2:22" s="3" customFormat="1" ht="32.25" customHeight="1" x14ac:dyDescent="0.2">
      <c r="B233" s="399"/>
      <c r="C233" s="355" t="s">
        <v>85</v>
      </c>
      <c r="D233" s="355"/>
      <c r="E233" s="333" t="s">
        <v>464</v>
      </c>
      <c r="F233" s="335"/>
      <c r="G233" s="355"/>
      <c r="H233" s="355"/>
      <c r="I233" s="355"/>
      <c r="J233" s="256"/>
      <c r="K233" s="256"/>
      <c r="L233" s="256"/>
      <c r="M233" s="318"/>
      <c r="N233" s="319"/>
      <c r="O233" s="319"/>
      <c r="P233" s="319"/>
      <c r="Q233" s="319"/>
      <c r="R233" s="319"/>
      <c r="S233" s="319"/>
      <c r="T233" s="320"/>
    </row>
    <row r="234" spans="2:22" s="3" customFormat="1" ht="31.5" customHeight="1" x14ac:dyDescent="0.2">
      <c r="B234" s="399"/>
      <c r="C234" s="332" t="s">
        <v>525</v>
      </c>
      <c r="D234" s="332"/>
      <c r="E234" s="332" t="s">
        <v>526</v>
      </c>
      <c r="F234" s="332"/>
      <c r="G234" s="248" t="s">
        <v>527</v>
      </c>
      <c r="H234" s="248"/>
      <c r="I234" s="248"/>
      <c r="J234" s="356">
        <v>1</v>
      </c>
      <c r="K234" s="356"/>
      <c r="L234" s="356"/>
      <c r="M234" s="400" t="s">
        <v>529</v>
      </c>
      <c r="N234" s="400"/>
      <c r="O234" s="400"/>
      <c r="P234" s="400"/>
      <c r="Q234" s="400"/>
      <c r="R234" s="400"/>
      <c r="S234" s="400"/>
      <c r="T234" s="400"/>
    </row>
    <row r="235" spans="2:22" s="3" customFormat="1" ht="15" customHeight="1" x14ac:dyDescent="0.2">
      <c r="B235" s="254"/>
      <c r="C235" s="354"/>
      <c r="D235" s="354"/>
      <c r="E235" s="354"/>
      <c r="F235" s="354"/>
      <c r="G235" s="354"/>
      <c r="H235" s="354"/>
      <c r="I235" s="354"/>
      <c r="J235" s="354"/>
      <c r="K235" s="354"/>
      <c r="L235" s="354"/>
      <c r="M235" s="354"/>
      <c r="N235" s="354"/>
      <c r="O235" s="354"/>
      <c r="P235" s="354"/>
      <c r="Q235" s="354"/>
      <c r="R235" s="354"/>
      <c r="S235" s="354"/>
      <c r="T235" s="255"/>
    </row>
    <row r="236" spans="2:22" s="3" customFormat="1" ht="27.4" customHeight="1" x14ac:dyDescent="0.2">
      <c r="B236" s="304" t="s">
        <v>71</v>
      </c>
      <c r="C236" s="305"/>
      <c r="D236" s="305"/>
      <c r="E236" s="305"/>
      <c r="F236" s="305"/>
      <c r="G236" s="305"/>
      <c r="H236" s="305"/>
      <c r="I236" s="305"/>
      <c r="J236" s="305"/>
      <c r="K236" s="305"/>
      <c r="L236" s="305"/>
      <c r="M236" s="305"/>
      <c r="N236" s="305"/>
      <c r="O236" s="305"/>
      <c r="P236" s="305"/>
      <c r="Q236" s="305"/>
      <c r="R236" s="305"/>
      <c r="S236" s="305"/>
      <c r="T236" s="306"/>
    </row>
    <row r="237" spans="2:22" s="3" customFormat="1" ht="22.5" customHeight="1" x14ac:dyDescent="0.2">
      <c r="B237" s="271" t="s">
        <v>119</v>
      </c>
      <c r="C237" s="272"/>
      <c r="D237" s="272"/>
      <c r="E237" s="272"/>
      <c r="F237" s="272"/>
      <c r="G237" s="272"/>
      <c r="H237" s="272"/>
      <c r="I237" s="272"/>
      <c r="J237" s="272"/>
      <c r="K237" s="273"/>
      <c r="L237" s="254"/>
      <c r="M237" s="354"/>
      <c r="N237" s="354"/>
      <c r="O237" s="354"/>
      <c r="P237" s="354"/>
      <c r="Q237" s="354"/>
      <c r="R237" s="354"/>
      <c r="S237" s="354"/>
      <c r="T237" s="255"/>
    </row>
    <row r="238" spans="2:22" s="3" customFormat="1" ht="22.5" customHeight="1" x14ac:dyDescent="0.2">
      <c r="B238" s="256" t="s">
        <v>74</v>
      </c>
      <c r="C238" s="256"/>
      <c r="D238" s="256"/>
      <c r="E238" s="254" t="s">
        <v>463</v>
      </c>
      <c r="F238" s="255"/>
      <c r="G238" s="256" t="s">
        <v>64</v>
      </c>
      <c r="H238" s="256"/>
      <c r="I238" s="256" t="s">
        <v>88</v>
      </c>
      <c r="J238" s="256"/>
      <c r="K238" s="256"/>
      <c r="L238" s="339"/>
      <c r="M238" s="340"/>
      <c r="N238" s="340"/>
      <c r="O238" s="340"/>
      <c r="P238" s="340"/>
      <c r="Q238" s="340"/>
      <c r="R238" s="340"/>
      <c r="S238" s="340"/>
      <c r="T238" s="341"/>
    </row>
    <row r="239" spans="2:22" s="3" customFormat="1" ht="22.5" customHeight="1" x14ac:dyDescent="0.2">
      <c r="B239" s="247" t="s">
        <v>76</v>
      </c>
      <c r="C239" s="247"/>
      <c r="D239" s="247"/>
      <c r="E239" s="267">
        <f>+G242/100</f>
        <v>0.65890000000000004</v>
      </c>
      <c r="F239" s="268"/>
      <c r="G239" s="358">
        <v>0.75190000000000001</v>
      </c>
      <c r="H239" s="358"/>
      <c r="I239" s="357">
        <f>+E239-G239</f>
        <v>-9.2999999999999972E-2</v>
      </c>
      <c r="J239" s="357"/>
      <c r="K239" s="357"/>
      <c r="L239" s="385"/>
      <c r="M239" s="386"/>
      <c r="N239" s="386"/>
      <c r="O239" s="386"/>
      <c r="P239" s="386"/>
      <c r="Q239" s="386"/>
      <c r="R239" s="386"/>
      <c r="S239" s="386"/>
      <c r="T239" s="387"/>
    </row>
    <row r="240" spans="2:22" s="3" customFormat="1" ht="22.5" customHeight="1" x14ac:dyDescent="0.2">
      <c r="B240" s="301"/>
      <c r="C240" s="302"/>
      <c r="D240" s="302"/>
      <c r="E240" s="302"/>
      <c r="F240" s="302"/>
      <c r="G240" s="302"/>
      <c r="H240" s="302"/>
      <c r="I240" s="302"/>
      <c r="J240" s="302"/>
      <c r="K240" s="303"/>
      <c r="L240" s="385"/>
      <c r="M240" s="386"/>
      <c r="N240" s="386"/>
      <c r="O240" s="386"/>
      <c r="P240" s="386"/>
      <c r="Q240" s="386"/>
      <c r="R240" s="386"/>
      <c r="S240" s="386"/>
      <c r="T240" s="387"/>
    </row>
    <row r="241" spans="2:20" s="3" customFormat="1" ht="34.9" customHeight="1" x14ac:dyDescent="0.2">
      <c r="B241" s="256" t="s">
        <v>77</v>
      </c>
      <c r="C241" s="256"/>
      <c r="D241" s="256" t="s">
        <v>66</v>
      </c>
      <c r="E241" s="256"/>
      <c r="F241" s="93" t="s">
        <v>78</v>
      </c>
      <c r="G241" s="309" t="s">
        <v>81</v>
      </c>
      <c r="H241" s="310"/>
      <c r="I241" s="310"/>
      <c r="J241" s="310"/>
      <c r="K241" s="311"/>
      <c r="L241" s="385"/>
      <c r="M241" s="386"/>
      <c r="N241" s="386"/>
      <c r="O241" s="386"/>
      <c r="P241" s="386"/>
      <c r="Q241" s="386"/>
      <c r="R241" s="386"/>
      <c r="S241" s="386"/>
      <c r="T241" s="387"/>
    </row>
    <row r="242" spans="2:20" s="3" customFormat="1" ht="30" customHeight="1" x14ac:dyDescent="0.2">
      <c r="B242" s="274">
        <f>I146</f>
        <v>42684</v>
      </c>
      <c r="C242" s="248"/>
      <c r="D242" s="274">
        <f>J146</f>
        <v>44923</v>
      </c>
      <c r="E242" s="248"/>
      <c r="F242" s="17">
        <f>K146</f>
        <v>2239</v>
      </c>
      <c r="G242" s="257">
        <v>65.89</v>
      </c>
      <c r="H242" s="280"/>
      <c r="I242" s="280"/>
      <c r="J242" s="280"/>
      <c r="K242" s="258"/>
      <c r="L242" s="385"/>
      <c r="M242" s="386"/>
      <c r="N242" s="386"/>
      <c r="O242" s="386"/>
      <c r="P242" s="386"/>
      <c r="Q242" s="386"/>
      <c r="R242" s="386"/>
      <c r="S242" s="386"/>
      <c r="T242" s="387"/>
    </row>
    <row r="243" spans="2:20" s="3" customFormat="1" ht="25.5" customHeight="1" x14ac:dyDescent="0.2">
      <c r="B243" s="301"/>
      <c r="C243" s="302"/>
      <c r="D243" s="302"/>
      <c r="E243" s="302"/>
      <c r="F243" s="302"/>
      <c r="G243" s="302"/>
      <c r="H243" s="302"/>
      <c r="I243" s="302"/>
      <c r="J243" s="302"/>
      <c r="K243" s="303"/>
      <c r="L243" s="385"/>
      <c r="M243" s="386"/>
      <c r="N243" s="386"/>
      <c r="O243" s="386"/>
      <c r="P243" s="386"/>
      <c r="Q243" s="386"/>
      <c r="R243" s="386"/>
      <c r="S243" s="386"/>
      <c r="T243" s="387"/>
    </row>
    <row r="244" spans="2:20" s="3" customFormat="1" ht="24" customHeight="1" x14ac:dyDescent="0.2">
      <c r="B244" s="271" t="s">
        <v>82</v>
      </c>
      <c r="C244" s="272"/>
      <c r="D244" s="272"/>
      <c r="E244" s="272"/>
      <c r="F244" s="272"/>
      <c r="G244" s="272"/>
      <c r="H244" s="272"/>
      <c r="I244" s="272"/>
      <c r="J244" s="272"/>
      <c r="K244" s="273"/>
      <c r="L244" s="342"/>
      <c r="M244" s="343"/>
      <c r="N244" s="343"/>
      <c r="O244" s="343"/>
      <c r="P244" s="343"/>
      <c r="Q244" s="343"/>
      <c r="R244" s="343"/>
      <c r="S244" s="343"/>
      <c r="T244" s="344"/>
    </row>
    <row r="245" spans="2:20" s="3" customFormat="1" ht="37.5" customHeight="1" x14ac:dyDescent="0.2">
      <c r="B245" s="379" t="s">
        <v>96</v>
      </c>
      <c r="C245" s="380"/>
      <c r="D245" s="380"/>
      <c r="E245" s="380"/>
      <c r="F245" s="381"/>
      <c r="G245" s="331" t="s">
        <v>97</v>
      </c>
      <c r="H245" s="331"/>
      <c r="I245" s="463" t="s">
        <v>98</v>
      </c>
      <c r="J245" s="463"/>
      <c r="K245" s="94" t="s">
        <v>379</v>
      </c>
      <c r="L245" s="379" t="s">
        <v>99</v>
      </c>
      <c r="M245" s="380"/>
      <c r="N245" s="380"/>
      <c r="O245" s="380"/>
      <c r="P245" s="380"/>
      <c r="Q245" s="380"/>
      <c r="R245" s="380"/>
      <c r="S245" s="380"/>
      <c r="T245" s="381"/>
    </row>
    <row r="246" spans="2:20" s="3" customFormat="1" ht="33" customHeight="1" x14ac:dyDescent="0.25">
      <c r="B246" s="365" t="s">
        <v>100</v>
      </c>
      <c r="C246" s="366"/>
      <c r="D246" s="366"/>
      <c r="E246" s="366"/>
      <c r="F246" s="367"/>
      <c r="G246" s="256" t="s">
        <v>101</v>
      </c>
      <c r="H246" s="256"/>
      <c r="I246" s="293" t="s">
        <v>101</v>
      </c>
      <c r="J246" s="293"/>
      <c r="K246" s="24"/>
      <c r="L246" s="362"/>
      <c r="M246" s="363"/>
      <c r="N246" s="363"/>
      <c r="O246" s="363"/>
      <c r="P246" s="363"/>
      <c r="Q246" s="363"/>
      <c r="R246" s="363"/>
      <c r="S246" s="363"/>
      <c r="T246" s="364"/>
    </row>
    <row r="247" spans="2:20" s="3" customFormat="1" ht="28.15" customHeight="1" x14ac:dyDescent="0.2">
      <c r="B247" s="294" t="s">
        <v>83</v>
      </c>
      <c r="C247" s="294"/>
      <c r="D247" s="294"/>
      <c r="E247" s="294"/>
      <c r="F247" s="294" t="s">
        <v>46</v>
      </c>
      <c r="G247" s="294"/>
      <c r="H247" s="294"/>
      <c r="I247" s="294"/>
      <c r="J247" s="295" t="s">
        <v>84</v>
      </c>
      <c r="K247" s="296"/>
      <c r="L247" s="296"/>
      <c r="M247" s="296"/>
      <c r="N247" s="296"/>
      <c r="O247" s="296"/>
      <c r="P247" s="296"/>
      <c r="Q247" s="296"/>
      <c r="R247" s="296"/>
      <c r="S247" s="296"/>
      <c r="T247" s="297"/>
    </row>
    <row r="248" spans="2:20" s="3" customFormat="1" ht="28.15" customHeight="1" x14ac:dyDescent="0.2">
      <c r="B248" s="294" t="s">
        <v>85</v>
      </c>
      <c r="C248" s="294"/>
      <c r="D248" s="294" t="s">
        <v>464</v>
      </c>
      <c r="E248" s="294"/>
      <c r="F248" s="294"/>
      <c r="G248" s="294"/>
      <c r="H248" s="294"/>
      <c r="I248" s="294"/>
      <c r="J248" s="298"/>
      <c r="K248" s="299"/>
      <c r="L248" s="299"/>
      <c r="M248" s="299"/>
      <c r="N248" s="299"/>
      <c r="O248" s="299"/>
      <c r="P248" s="299"/>
      <c r="Q248" s="299"/>
      <c r="R248" s="299"/>
      <c r="S248" s="299"/>
      <c r="T248" s="300"/>
    </row>
    <row r="249" spans="2:20" s="3" customFormat="1" ht="96.6" customHeight="1" x14ac:dyDescent="0.2">
      <c r="B249" s="288" t="s">
        <v>693</v>
      </c>
      <c r="C249" s="289"/>
      <c r="D249" s="288" t="s">
        <v>694</v>
      </c>
      <c r="E249" s="289"/>
      <c r="F249" s="288" t="s">
        <v>540</v>
      </c>
      <c r="G249" s="290"/>
      <c r="H249" s="290"/>
      <c r="I249" s="289"/>
      <c r="J249" s="250" t="s">
        <v>833</v>
      </c>
      <c r="K249" s="251"/>
      <c r="L249" s="251"/>
      <c r="M249" s="251"/>
      <c r="N249" s="251"/>
      <c r="O249" s="251"/>
      <c r="P249" s="251"/>
      <c r="Q249" s="251"/>
      <c r="R249" s="251"/>
      <c r="S249" s="251"/>
      <c r="T249" s="252"/>
    </row>
    <row r="250" spans="2:20" s="3" customFormat="1" ht="60.6" customHeight="1" x14ac:dyDescent="0.2">
      <c r="B250" s="288" t="s">
        <v>765</v>
      </c>
      <c r="C250" s="289"/>
      <c r="D250" s="288" t="s">
        <v>893</v>
      </c>
      <c r="E250" s="289"/>
      <c r="F250" s="288" t="s">
        <v>766</v>
      </c>
      <c r="G250" s="290"/>
      <c r="H250" s="290"/>
      <c r="I250" s="289"/>
      <c r="J250" s="250" t="s">
        <v>895</v>
      </c>
      <c r="K250" s="251"/>
      <c r="L250" s="251"/>
      <c r="M250" s="251"/>
      <c r="N250" s="251"/>
      <c r="O250" s="251"/>
      <c r="P250" s="251"/>
      <c r="Q250" s="251"/>
      <c r="R250" s="251"/>
      <c r="S250" s="251"/>
      <c r="T250" s="252"/>
    </row>
    <row r="251" spans="2:20" s="3" customFormat="1" ht="39" customHeight="1" x14ac:dyDescent="0.2">
      <c r="B251" s="288" t="s">
        <v>654</v>
      </c>
      <c r="C251" s="289"/>
      <c r="D251" s="288" t="s">
        <v>655</v>
      </c>
      <c r="E251" s="289"/>
      <c r="F251" s="288" t="s">
        <v>767</v>
      </c>
      <c r="G251" s="290"/>
      <c r="H251" s="290"/>
      <c r="I251" s="289"/>
      <c r="J251" s="250" t="s">
        <v>691</v>
      </c>
      <c r="K251" s="251"/>
      <c r="L251" s="251"/>
      <c r="M251" s="251"/>
      <c r="N251" s="251"/>
      <c r="O251" s="251"/>
      <c r="P251" s="251"/>
      <c r="Q251" s="251"/>
      <c r="R251" s="251"/>
      <c r="S251" s="251"/>
      <c r="T251" s="252"/>
    </row>
    <row r="252" spans="2:20" s="3" customFormat="1" ht="70.150000000000006" customHeight="1" x14ac:dyDescent="0.2">
      <c r="B252" s="288" t="s">
        <v>806</v>
      </c>
      <c r="C252" s="289"/>
      <c r="D252" s="288"/>
      <c r="E252" s="289"/>
      <c r="F252" s="288" t="s">
        <v>656</v>
      </c>
      <c r="G252" s="290"/>
      <c r="H252" s="290"/>
      <c r="I252" s="289"/>
      <c r="J252" s="250" t="s">
        <v>894</v>
      </c>
      <c r="K252" s="251"/>
      <c r="L252" s="251"/>
      <c r="M252" s="251"/>
      <c r="N252" s="251"/>
      <c r="O252" s="251"/>
      <c r="P252" s="251"/>
      <c r="Q252" s="251"/>
      <c r="R252" s="251"/>
      <c r="S252" s="251"/>
      <c r="T252" s="252"/>
    </row>
    <row r="253" spans="2:20" s="3" customFormat="1" ht="15" customHeight="1" x14ac:dyDescent="0.2">
      <c r="B253" s="254"/>
      <c r="C253" s="354"/>
      <c r="D253" s="354"/>
      <c r="E253" s="354"/>
      <c r="F253" s="354"/>
      <c r="G253" s="354"/>
      <c r="H253" s="354"/>
      <c r="I253" s="354"/>
      <c r="J253" s="354"/>
      <c r="K253" s="354"/>
      <c r="L253" s="354"/>
      <c r="M253" s="354"/>
      <c r="N253" s="354"/>
      <c r="O253" s="354"/>
      <c r="P253" s="354"/>
      <c r="Q253" s="354"/>
      <c r="R253" s="354"/>
      <c r="S253" s="354"/>
      <c r="T253" s="255"/>
    </row>
    <row r="254" spans="2:20" s="3" customFormat="1" ht="22.5" customHeight="1" x14ac:dyDescent="0.2">
      <c r="B254" s="373" t="s">
        <v>102</v>
      </c>
      <c r="C254" s="374"/>
      <c r="D254" s="374"/>
      <c r="E254" s="374"/>
      <c r="F254" s="374"/>
      <c r="G254" s="374"/>
      <c r="H254" s="374"/>
      <c r="I254" s="374"/>
      <c r="J254" s="374"/>
      <c r="K254" s="374"/>
      <c r="L254" s="374"/>
      <c r="M254" s="374"/>
      <c r="N254" s="374"/>
      <c r="O254" s="374"/>
      <c r="P254" s="374"/>
      <c r="Q254" s="374"/>
      <c r="R254" s="374"/>
      <c r="S254" s="374"/>
      <c r="T254" s="375"/>
    </row>
    <row r="255" spans="2:20" s="3" customFormat="1" ht="30.4" customHeight="1" x14ac:dyDescent="0.2">
      <c r="B255" s="398" t="s">
        <v>87</v>
      </c>
      <c r="C255" s="382" t="s">
        <v>652</v>
      </c>
      <c r="D255" s="383"/>
      <c r="E255" s="383"/>
      <c r="F255" s="383"/>
      <c r="G255" s="383"/>
      <c r="H255" s="383"/>
      <c r="I255" s="383"/>
      <c r="J255" s="383"/>
      <c r="K255" s="383"/>
      <c r="L255" s="383"/>
      <c r="M255" s="383"/>
      <c r="N255" s="383"/>
      <c r="O255" s="383"/>
      <c r="P255" s="383"/>
      <c r="Q255" s="383"/>
      <c r="R255" s="383"/>
      <c r="S255" s="383"/>
      <c r="T255" s="384"/>
    </row>
    <row r="256" spans="2:20" s="3" customFormat="1" ht="22.5" customHeight="1" x14ac:dyDescent="0.2">
      <c r="B256" s="399"/>
      <c r="C256" s="271" t="s">
        <v>119</v>
      </c>
      <c r="D256" s="272"/>
      <c r="E256" s="272"/>
      <c r="F256" s="272"/>
      <c r="G256" s="272"/>
      <c r="H256" s="272"/>
      <c r="I256" s="272"/>
      <c r="J256" s="272"/>
      <c r="K256" s="272"/>
      <c r="L256" s="273"/>
      <c r="M256" s="271"/>
      <c r="N256" s="272"/>
      <c r="O256" s="272"/>
      <c r="P256" s="272"/>
      <c r="Q256" s="272"/>
      <c r="R256" s="272"/>
      <c r="S256" s="272"/>
      <c r="T256" s="273"/>
    </row>
    <row r="257" spans="2:39" s="3" customFormat="1" ht="22.5" customHeight="1" x14ac:dyDescent="0.2">
      <c r="B257" s="399"/>
      <c r="C257" s="256" t="s">
        <v>74</v>
      </c>
      <c r="D257" s="256"/>
      <c r="E257" s="256"/>
      <c r="F257" s="256" t="s">
        <v>463</v>
      </c>
      <c r="G257" s="256"/>
      <c r="H257" s="256" t="s">
        <v>64</v>
      </c>
      <c r="I257" s="256"/>
      <c r="J257" s="256" t="s">
        <v>88</v>
      </c>
      <c r="K257" s="256"/>
      <c r="L257" s="256"/>
      <c r="M257" s="339"/>
      <c r="N257" s="340"/>
      <c r="O257" s="340"/>
      <c r="P257" s="340"/>
      <c r="Q257" s="340"/>
      <c r="R257" s="340"/>
      <c r="S257" s="340"/>
      <c r="T257" s="341"/>
    </row>
    <row r="258" spans="2:39" s="3" customFormat="1" ht="22.15" customHeight="1" x14ac:dyDescent="0.2">
      <c r="B258" s="399"/>
      <c r="C258" s="254" t="s">
        <v>74</v>
      </c>
      <c r="D258" s="354"/>
      <c r="E258" s="255"/>
      <c r="F258" s="254" t="s">
        <v>463</v>
      </c>
      <c r="G258" s="255"/>
      <c r="H258" s="254" t="s">
        <v>64</v>
      </c>
      <c r="I258" s="255"/>
      <c r="J258" s="254" t="s">
        <v>88</v>
      </c>
      <c r="K258" s="354"/>
      <c r="L258" s="255"/>
      <c r="M258" s="385"/>
      <c r="N258" s="386"/>
      <c r="O258" s="386"/>
      <c r="P258" s="386"/>
      <c r="Q258" s="386"/>
      <c r="R258" s="386"/>
      <c r="S258" s="386"/>
      <c r="T258" s="387"/>
      <c r="V258" s="68"/>
      <c r="W258" s="68"/>
      <c r="X258" s="68"/>
      <c r="Y258" s="68"/>
      <c r="Z258" s="68"/>
      <c r="AA258" s="68"/>
      <c r="AB258" s="68"/>
      <c r="AC258" s="68"/>
      <c r="AD258" s="68"/>
      <c r="AE258" s="68"/>
      <c r="AF258" s="68"/>
      <c r="AG258" s="68"/>
      <c r="AH258" s="68"/>
      <c r="AI258" s="68"/>
      <c r="AJ258" s="68"/>
      <c r="AK258" s="68"/>
      <c r="AL258" s="68"/>
      <c r="AM258" s="68"/>
    </row>
    <row r="259" spans="2:39" s="3" customFormat="1" ht="14.25" x14ac:dyDescent="0.2">
      <c r="B259" s="399"/>
      <c r="C259" s="247" t="s">
        <v>76</v>
      </c>
      <c r="D259" s="247"/>
      <c r="E259" s="247"/>
      <c r="F259" s="408">
        <f>+H262</f>
        <v>1</v>
      </c>
      <c r="G259" s="408"/>
      <c r="H259" s="408">
        <v>1</v>
      </c>
      <c r="I259" s="408"/>
      <c r="J259" s="408">
        <f>+F259</f>
        <v>1</v>
      </c>
      <c r="K259" s="408"/>
      <c r="L259" s="408"/>
      <c r="M259" s="385"/>
      <c r="N259" s="386"/>
      <c r="O259" s="386"/>
      <c r="P259" s="386"/>
      <c r="Q259" s="386"/>
      <c r="R259" s="386"/>
      <c r="S259" s="386"/>
      <c r="T259" s="387"/>
      <c r="V259" s="68"/>
      <c r="W259" s="68"/>
      <c r="X259" s="68"/>
      <c r="Y259" s="68"/>
      <c r="Z259" s="68"/>
      <c r="AA259" s="68"/>
      <c r="AB259" s="68"/>
      <c r="AC259" s="68"/>
      <c r="AD259" s="68"/>
      <c r="AE259" s="68"/>
      <c r="AF259" s="68"/>
      <c r="AG259" s="68"/>
      <c r="AH259" s="68"/>
      <c r="AI259" s="68"/>
      <c r="AJ259" s="68"/>
      <c r="AK259" s="68"/>
      <c r="AL259" s="68"/>
      <c r="AM259" s="68"/>
    </row>
    <row r="260" spans="2:39" s="3" customFormat="1" ht="14.25" customHeight="1" x14ac:dyDescent="0.2">
      <c r="B260" s="399"/>
      <c r="C260" s="149"/>
      <c r="D260" s="149"/>
      <c r="E260" s="149"/>
      <c r="F260" s="148"/>
      <c r="G260" s="148"/>
      <c r="H260" s="148"/>
      <c r="I260" s="148"/>
      <c r="J260" s="148"/>
      <c r="K260" s="148"/>
      <c r="L260" s="148"/>
      <c r="M260" s="385"/>
      <c r="N260" s="386"/>
      <c r="O260" s="386"/>
      <c r="P260" s="386"/>
      <c r="Q260" s="386"/>
      <c r="R260" s="386"/>
      <c r="S260" s="386"/>
      <c r="T260" s="387"/>
    </row>
    <row r="261" spans="2:39" ht="30" x14ac:dyDescent="0.2">
      <c r="B261" s="399"/>
      <c r="C261" s="256" t="s">
        <v>77</v>
      </c>
      <c r="D261" s="256"/>
      <c r="E261" s="254" t="s">
        <v>66</v>
      </c>
      <c r="F261" s="255"/>
      <c r="G261" s="147" t="s">
        <v>78</v>
      </c>
      <c r="H261" s="309" t="s">
        <v>81</v>
      </c>
      <c r="I261" s="310"/>
      <c r="J261" s="310"/>
      <c r="K261" s="310"/>
      <c r="L261" s="311"/>
      <c r="M261" s="385"/>
      <c r="N261" s="386"/>
      <c r="O261" s="386"/>
      <c r="P261" s="386"/>
      <c r="Q261" s="386"/>
      <c r="R261" s="386"/>
      <c r="S261" s="386"/>
      <c r="T261" s="387"/>
    </row>
    <row r="262" spans="2:39" ht="27.75" customHeight="1" x14ac:dyDescent="0.2">
      <c r="B262" s="399"/>
      <c r="C262" s="274">
        <f>I148</f>
        <v>42684</v>
      </c>
      <c r="D262" s="274"/>
      <c r="E262" s="371">
        <f>J148</f>
        <v>43895</v>
      </c>
      <c r="F262" s="372"/>
      <c r="G262" s="17">
        <f>+K148</f>
        <v>0</v>
      </c>
      <c r="H262" s="376">
        <v>1</v>
      </c>
      <c r="I262" s="377"/>
      <c r="J262" s="377"/>
      <c r="K262" s="377"/>
      <c r="L262" s="378"/>
      <c r="M262" s="385"/>
      <c r="N262" s="386"/>
      <c r="O262" s="386"/>
      <c r="P262" s="386"/>
      <c r="Q262" s="386"/>
      <c r="R262" s="386"/>
      <c r="S262" s="386"/>
      <c r="T262" s="387"/>
    </row>
    <row r="263" spans="2:39" ht="14.1" customHeight="1" x14ac:dyDescent="0.2">
      <c r="B263" s="399"/>
      <c r="C263" s="254" t="s">
        <v>82</v>
      </c>
      <c r="D263" s="354"/>
      <c r="E263" s="354"/>
      <c r="F263" s="354"/>
      <c r="G263" s="354"/>
      <c r="H263" s="354"/>
      <c r="I263" s="354"/>
      <c r="J263" s="354"/>
      <c r="K263" s="354"/>
      <c r="L263" s="255"/>
      <c r="M263" s="342"/>
      <c r="N263" s="343"/>
      <c r="O263" s="343"/>
      <c r="P263" s="343"/>
      <c r="Q263" s="343"/>
      <c r="R263" s="343"/>
      <c r="S263" s="343"/>
      <c r="T263" s="344"/>
    </row>
    <row r="264" spans="2:39" s="3" customFormat="1" ht="15" customHeight="1" x14ac:dyDescent="0.2">
      <c r="B264" s="399"/>
      <c r="C264" s="254" t="s">
        <v>96</v>
      </c>
      <c r="D264" s="354"/>
      <c r="E264" s="354"/>
      <c r="F264" s="354"/>
      <c r="G264" s="255"/>
      <c r="H264" s="256" t="s">
        <v>103</v>
      </c>
      <c r="I264" s="256"/>
      <c r="J264" s="256" t="s">
        <v>98</v>
      </c>
      <c r="K264" s="256"/>
      <c r="L264" s="146" t="s">
        <v>379</v>
      </c>
      <c r="M264" s="379" t="s">
        <v>99</v>
      </c>
      <c r="N264" s="380"/>
      <c r="O264" s="380"/>
      <c r="P264" s="380"/>
      <c r="Q264" s="380"/>
      <c r="R264" s="380"/>
      <c r="S264" s="380"/>
      <c r="T264" s="381"/>
    </row>
    <row r="265" spans="2:39" ht="15" x14ac:dyDescent="0.2">
      <c r="B265" s="399"/>
      <c r="C265" s="254" t="s">
        <v>101</v>
      </c>
      <c r="D265" s="354"/>
      <c r="E265" s="354"/>
      <c r="F265" s="354"/>
      <c r="G265" s="255"/>
      <c r="H265" s="256" t="s">
        <v>101</v>
      </c>
      <c r="I265" s="256"/>
      <c r="J265" s="462" t="s">
        <v>101</v>
      </c>
      <c r="K265" s="462"/>
      <c r="L265" s="147" t="s">
        <v>101</v>
      </c>
      <c r="M265" s="301"/>
      <c r="N265" s="302"/>
      <c r="O265" s="302"/>
      <c r="P265" s="302"/>
      <c r="Q265" s="302"/>
      <c r="R265" s="302"/>
      <c r="S265" s="302"/>
      <c r="T265" s="303"/>
    </row>
    <row r="266" spans="2:39" ht="24" customHeight="1" x14ac:dyDescent="0.2">
      <c r="B266" s="399"/>
      <c r="C266" s="256" t="s">
        <v>83</v>
      </c>
      <c r="D266" s="256"/>
      <c r="E266" s="256"/>
      <c r="F266" s="256"/>
      <c r="G266" s="256" t="s">
        <v>46</v>
      </c>
      <c r="H266" s="256"/>
      <c r="I266" s="256"/>
      <c r="J266" s="256"/>
      <c r="K266" s="391" t="s">
        <v>776</v>
      </c>
      <c r="L266" s="391"/>
      <c r="M266" s="391"/>
      <c r="N266" s="391"/>
      <c r="O266" s="391"/>
      <c r="P266" s="391"/>
      <c r="Q266" s="391"/>
      <c r="R266" s="391"/>
      <c r="S266" s="391"/>
      <c r="T266" s="392"/>
    </row>
    <row r="267" spans="2:39" ht="23.45" customHeight="1" x14ac:dyDescent="0.2">
      <c r="B267" s="399"/>
      <c r="C267" s="256" t="s">
        <v>85</v>
      </c>
      <c r="D267" s="256"/>
      <c r="E267" s="256" t="s">
        <v>464</v>
      </c>
      <c r="F267" s="256"/>
      <c r="G267" s="256"/>
      <c r="H267" s="256"/>
      <c r="I267" s="256"/>
      <c r="J267" s="256"/>
      <c r="K267" s="393"/>
      <c r="L267" s="393"/>
      <c r="M267" s="393"/>
      <c r="N267" s="393"/>
      <c r="O267" s="393"/>
      <c r="P267" s="393"/>
      <c r="Q267" s="393"/>
      <c r="R267" s="393"/>
      <c r="S267" s="393"/>
      <c r="T267" s="394"/>
    </row>
    <row r="268" spans="2:39" ht="27.75" customHeight="1" x14ac:dyDescent="0.2">
      <c r="B268" s="254"/>
      <c r="C268" s="354"/>
      <c r="D268" s="354"/>
      <c r="E268" s="354"/>
      <c r="F268" s="354"/>
      <c r="G268" s="354"/>
      <c r="H268" s="354"/>
      <c r="I268" s="354"/>
      <c r="J268" s="354"/>
      <c r="K268" s="354"/>
      <c r="L268" s="354"/>
      <c r="M268" s="354"/>
      <c r="N268" s="354"/>
      <c r="O268" s="354"/>
      <c r="P268" s="354"/>
      <c r="Q268" s="354"/>
      <c r="R268" s="354"/>
      <c r="S268" s="354"/>
      <c r="T268" s="255"/>
    </row>
    <row r="269" spans="2:39" ht="27" customHeight="1" x14ac:dyDescent="0.2">
      <c r="B269" s="398" t="s">
        <v>89</v>
      </c>
      <c r="C269" s="464" t="s">
        <v>530</v>
      </c>
      <c r="D269" s="382"/>
      <c r="E269" s="382"/>
      <c r="F269" s="382"/>
      <c r="G269" s="382"/>
      <c r="H269" s="382"/>
      <c r="I269" s="382"/>
      <c r="J269" s="382"/>
      <c r="K269" s="382"/>
      <c r="L269" s="382"/>
      <c r="M269" s="382"/>
      <c r="N269" s="382"/>
      <c r="O269" s="382"/>
      <c r="P269" s="382"/>
      <c r="Q269" s="382"/>
      <c r="R269" s="382"/>
      <c r="S269" s="382"/>
      <c r="T269" s="465"/>
    </row>
    <row r="270" spans="2:39" ht="22.15" customHeight="1" x14ac:dyDescent="0.2">
      <c r="B270" s="399"/>
      <c r="C270" s="271" t="s">
        <v>119</v>
      </c>
      <c r="D270" s="272"/>
      <c r="E270" s="272"/>
      <c r="F270" s="272"/>
      <c r="G270" s="272"/>
      <c r="H270" s="272"/>
      <c r="I270" s="272"/>
      <c r="J270" s="272"/>
      <c r="K270" s="272"/>
      <c r="L270" s="273"/>
      <c r="M270" s="271"/>
      <c r="N270" s="272"/>
      <c r="O270" s="272"/>
      <c r="P270" s="272"/>
      <c r="Q270" s="272"/>
      <c r="R270" s="272"/>
      <c r="S270" s="272"/>
      <c r="T270" s="273"/>
    </row>
    <row r="271" spans="2:39" ht="27.75" customHeight="1" x14ac:dyDescent="0.2">
      <c r="B271" s="399"/>
      <c r="C271" s="256" t="s">
        <v>74</v>
      </c>
      <c r="D271" s="256"/>
      <c r="E271" s="256"/>
      <c r="F271" s="256" t="s">
        <v>463</v>
      </c>
      <c r="G271" s="256"/>
      <c r="H271" s="256" t="s">
        <v>64</v>
      </c>
      <c r="I271" s="256"/>
      <c r="J271" s="256" t="s">
        <v>75</v>
      </c>
      <c r="K271" s="256"/>
      <c r="L271" s="256"/>
      <c r="M271" s="339"/>
      <c r="N271" s="340"/>
      <c r="O271" s="340"/>
      <c r="P271" s="340"/>
      <c r="Q271" s="340"/>
      <c r="R271" s="340"/>
      <c r="S271" s="340"/>
      <c r="T271" s="341"/>
    </row>
    <row r="272" spans="2:39" ht="21.6" customHeight="1" x14ac:dyDescent="0.2">
      <c r="B272" s="399"/>
      <c r="C272" s="247" t="s">
        <v>76</v>
      </c>
      <c r="D272" s="247"/>
      <c r="E272" s="247"/>
      <c r="F272" s="408">
        <v>1</v>
      </c>
      <c r="G272" s="408"/>
      <c r="H272" s="408">
        <v>1</v>
      </c>
      <c r="I272" s="408"/>
      <c r="J272" s="358">
        <f>F272-H272</f>
        <v>0</v>
      </c>
      <c r="K272" s="358"/>
      <c r="L272" s="358"/>
      <c r="M272" s="342"/>
      <c r="N272" s="343"/>
      <c r="O272" s="343"/>
      <c r="P272" s="343"/>
      <c r="Q272" s="343"/>
      <c r="R272" s="343"/>
      <c r="S272" s="343"/>
      <c r="T272" s="344"/>
    </row>
    <row r="273" spans="2:23" ht="24" customHeight="1" x14ac:dyDescent="0.2">
      <c r="B273" s="399"/>
      <c r="C273" s="294" t="s">
        <v>83</v>
      </c>
      <c r="D273" s="294"/>
      <c r="E273" s="294"/>
      <c r="F273" s="294"/>
      <c r="G273" s="294" t="s">
        <v>46</v>
      </c>
      <c r="H273" s="294"/>
      <c r="I273" s="294"/>
      <c r="J273" s="294"/>
      <c r="K273" s="295" t="s">
        <v>776</v>
      </c>
      <c r="L273" s="296"/>
      <c r="M273" s="296"/>
      <c r="N273" s="296"/>
      <c r="O273" s="296"/>
      <c r="P273" s="296"/>
      <c r="Q273" s="296"/>
      <c r="R273" s="296"/>
      <c r="S273" s="296"/>
      <c r="T273" s="297"/>
    </row>
    <row r="274" spans="2:23" ht="24.4" customHeight="1" x14ac:dyDescent="0.2">
      <c r="B274" s="399"/>
      <c r="C274" s="294" t="s">
        <v>85</v>
      </c>
      <c r="D274" s="294"/>
      <c r="E274" s="294" t="s">
        <v>464</v>
      </c>
      <c r="F274" s="294"/>
      <c r="G274" s="294"/>
      <c r="H274" s="294"/>
      <c r="I274" s="294"/>
      <c r="J274" s="294"/>
      <c r="K274" s="298"/>
      <c r="L274" s="299"/>
      <c r="M274" s="299"/>
      <c r="N274" s="299"/>
      <c r="O274" s="299"/>
      <c r="P274" s="299"/>
      <c r="Q274" s="299"/>
      <c r="R274" s="299"/>
      <c r="S274" s="299"/>
      <c r="T274" s="300"/>
    </row>
    <row r="275" spans="2:23" ht="27.75" customHeight="1" x14ac:dyDescent="0.2">
      <c r="B275" s="254"/>
      <c r="C275" s="354"/>
      <c r="D275" s="354"/>
      <c r="E275" s="354"/>
      <c r="F275" s="354"/>
      <c r="G275" s="354"/>
      <c r="H275" s="354"/>
      <c r="I275" s="354"/>
      <c r="J275" s="354"/>
      <c r="K275" s="354"/>
      <c r="L275" s="354"/>
      <c r="M275" s="354"/>
      <c r="N275" s="354"/>
      <c r="O275" s="354"/>
      <c r="P275" s="354"/>
      <c r="Q275" s="354"/>
      <c r="R275" s="354"/>
      <c r="S275" s="354"/>
      <c r="T275" s="255"/>
    </row>
    <row r="276" spans="2:23" ht="25.9" customHeight="1" x14ac:dyDescent="0.2">
      <c r="B276" s="395" t="s">
        <v>104</v>
      </c>
      <c r="C276" s="396"/>
      <c r="D276" s="396"/>
      <c r="E276" s="396"/>
      <c r="F276" s="396"/>
      <c r="G276" s="396"/>
      <c r="H276" s="396"/>
      <c r="I276" s="396"/>
      <c r="J276" s="396"/>
      <c r="K276" s="396"/>
      <c r="L276" s="396"/>
      <c r="M276" s="396"/>
      <c r="N276" s="396"/>
      <c r="O276" s="396"/>
      <c r="P276" s="396"/>
      <c r="Q276" s="396"/>
      <c r="R276" s="396"/>
      <c r="S276" s="396"/>
      <c r="T276" s="397"/>
    </row>
    <row r="277" spans="2:23" ht="23.45" customHeight="1" x14ac:dyDescent="0.2">
      <c r="B277" s="388" t="s">
        <v>48</v>
      </c>
      <c r="C277" s="389"/>
      <c r="D277" s="389"/>
      <c r="E277" s="389"/>
      <c r="F277" s="390"/>
      <c r="G277" s="409" t="s">
        <v>105</v>
      </c>
      <c r="H277" s="409"/>
      <c r="I277" s="409"/>
      <c r="J277" s="409"/>
      <c r="K277" s="409"/>
      <c r="L277" s="409"/>
      <c r="M277" s="409"/>
      <c r="N277" s="409"/>
      <c r="O277" s="409"/>
      <c r="P277" s="409"/>
      <c r="Q277" s="409"/>
      <c r="R277" s="409"/>
      <c r="S277" s="388" t="s">
        <v>106</v>
      </c>
      <c r="T277" s="390"/>
    </row>
    <row r="278" spans="2:23" ht="206.45" customHeight="1" x14ac:dyDescent="0.2">
      <c r="B278" s="256" t="s">
        <v>455</v>
      </c>
      <c r="C278" s="256"/>
      <c r="D278" s="256"/>
      <c r="E278" s="256"/>
      <c r="F278" s="256"/>
      <c r="G278" s="247" t="s">
        <v>995</v>
      </c>
      <c r="H278" s="247"/>
      <c r="I278" s="247"/>
      <c r="J278" s="247"/>
      <c r="K278" s="247"/>
      <c r="L278" s="247"/>
      <c r="M278" s="247"/>
      <c r="N278" s="247"/>
      <c r="O278" s="247"/>
      <c r="P278" s="247"/>
      <c r="Q278" s="247"/>
      <c r="R278" s="247"/>
      <c r="S278" s="301" t="s">
        <v>683</v>
      </c>
      <c r="T278" s="303"/>
      <c r="V278" s="508"/>
      <c r="W278" s="508"/>
    </row>
    <row r="279" spans="2:23" ht="110.45" customHeight="1" x14ac:dyDescent="0.2">
      <c r="B279" s="256" t="s">
        <v>640</v>
      </c>
      <c r="C279" s="256"/>
      <c r="D279" s="256"/>
      <c r="E279" s="256"/>
      <c r="F279" s="256"/>
      <c r="G279" s="259" t="s">
        <v>996</v>
      </c>
      <c r="H279" s="260"/>
      <c r="I279" s="260"/>
      <c r="J279" s="260"/>
      <c r="K279" s="260"/>
      <c r="L279" s="260"/>
      <c r="M279" s="260"/>
      <c r="N279" s="260"/>
      <c r="O279" s="260"/>
      <c r="P279" s="260"/>
      <c r="Q279" s="260"/>
      <c r="R279" s="261"/>
      <c r="S279" s="301" t="s">
        <v>609</v>
      </c>
      <c r="T279" s="303"/>
    </row>
    <row r="280" spans="2:23" ht="37.9" customHeight="1" x14ac:dyDescent="0.2">
      <c r="B280" s="256" t="s">
        <v>684</v>
      </c>
      <c r="C280" s="256"/>
      <c r="D280" s="256"/>
      <c r="E280" s="256"/>
      <c r="F280" s="256"/>
      <c r="G280" s="259" t="s">
        <v>1002</v>
      </c>
      <c r="H280" s="260"/>
      <c r="I280" s="260"/>
      <c r="J280" s="260"/>
      <c r="K280" s="260"/>
      <c r="L280" s="260"/>
      <c r="M280" s="260"/>
      <c r="N280" s="260"/>
      <c r="O280" s="260"/>
      <c r="P280" s="260"/>
      <c r="Q280" s="260"/>
      <c r="R280" s="261"/>
      <c r="S280" s="301"/>
      <c r="T280" s="303"/>
    </row>
    <row r="281" spans="2:23" ht="40.15" customHeight="1" x14ac:dyDescent="0.2">
      <c r="B281" s="466" t="s">
        <v>611</v>
      </c>
      <c r="C281" s="466"/>
      <c r="D281" s="466"/>
      <c r="E281" s="466"/>
      <c r="F281" s="466"/>
      <c r="G281" s="467" t="s">
        <v>1003</v>
      </c>
      <c r="H281" s="468"/>
      <c r="I281" s="468"/>
      <c r="J281" s="468"/>
      <c r="K281" s="468"/>
      <c r="L281" s="468"/>
      <c r="M281" s="468"/>
      <c r="N281" s="468"/>
      <c r="O281" s="468"/>
      <c r="P281" s="468"/>
      <c r="Q281" s="468"/>
      <c r="R281" s="469"/>
      <c r="S281" s="301"/>
      <c r="T281" s="303"/>
    </row>
    <row r="282" spans="2:23" ht="26.25" customHeight="1" x14ac:dyDescent="0.2">
      <c r="B282" s="395" t="s">
        <v>631</v>
      </c>
      <c r="C282" s="396"/>
      <c r="D282" s="396"/>
      <c r="E282" s="396"/>
      <c r="F282" s="396"/>
      <c r="G282" s="396"/>
      <c r="H282" s="396"/>
      <c r="I282" s="396"/>
      <c r="J282" s="396"/>
      <c r="K282" s="396"/>
      <c r="L282" s="396"/>
      <c r="M282" s="396"/>
      <c r="N282" s="396"/>
      <c r="O282" s="396"/>
      <c r="P282" s="396"/>
      <c r="Q282" s="396"/>
      <c r="R282" s="396"/>
      <c r="S282" s="396"/>
      <c r="T282" s="397"/>
    </row>
    <row r="283" spans="2:23" ht="23.25" customHeight="1" x14ac:dyDescent="0.2">
      <c r="B283" s="405" t="s">
        <v>48</v>
      </c>
      <c r="C283" s="406"/>
      <c r="D283" s="406"/>
      <c r="E283" s="406"/>
      <c r="F283" s="407"/>
      <c r="G283" s="388" t="s">
        <v>105</v>
      </c>
      <c r="H283" s="389"/>
      <c r="I283" s="389"/>
      <c r="J283" s="389"/>
      <c r="K283" s="389"/>
      <c r="L283" s="389"/>
      <c r="M283" s="389"/>
      <c r="N283" s="389"/>
      <c r="O283" s="389"/>
      <c r="P283" s="389"/>
      <c r="Q283" s="389"/>
      <c r="R283" s="390"/>
      <c r="S283" s="388" t="s">
        <v>106</v>
      </c>
      <c r="T283" s="390"/>
    </row>
    <row r="284" spans="2:23" ht="243" customHeight="1" x14ac:dyDescent="0.2">
      <c r="B284" s="668" t="s">
        <v>973</v>
      </c>
      <c r="C284" s="669"/>
      <c r="D284" s="669"/>
      <c r="E284" s="669"/>
      <c r="F284" s="670"/>
      <c r="G284" s="665" t="s">
        <v>971</v>
      </c>
      <c r="H284" s="666"/>
      <c r="I284" s="666"/>
      <c r="J284" s="666"/>
      <c r="K284" s="666"/>
      <c r="L284" s="666"/>
      <c r="M284" s="666"/>
      <c r="N284" s="666"/>
      <c r="O284" s="666"/>
      <c r="P284" s="666"/>
      <c r="Q284" s="666"/>
      <c r="R284" s="667"/>
      <c r="S284" s="339" t="s">
        <v>682</v>
      </c>
      <c r="T284" s="341"/>
      <c r="V284" s="1">
        <f>2079.5+2304.5</f>
        <v>4384</v>
      </c>
    </row>
    <row r="285" spans="2:23" ht="409.15" customHeight="1" x14ac:dyDescent="0.2">
      <c r="B285" s="659" t="s">
        <v>859</v>
      </c>
      <c r="C285" s="660"/>
      <c r="D285" s="660"/>
      <c r="E285" s="660"/>
      <c r="F285" s="661"/>
      <c r="G285" s="339" t="s">
        <v>975</v>
      </c>
      <c r="H285" s="340"/>
      <c r="I285" s="340"/>
      <c r="J285" s="340"/>
      <c r="K285" s="340"/>
      <c r="L285" s="340"/>
      <c r="M285" s="340"/>
      <c r="N285" s="340"/>
      <c r="O285" s="340"/>
      <c r="P285" s="340"/>
      <c r="Q285" s="340"/>
      <c r="R285" s="341"/>
      <c r="S285" s="339" t="s">
        <v>858</v>
      </c>
      <c r="T285" s="341"/>
    </row>
    <row r="286" spans="2:23" ht="17.45" customHeight="1" x14ac:dyDescent="0.2">
      <c r="B286" s="662"/>
      <c r="C286" s="663"/>
      <c r="D286" s="663"/>
      <c r="E286" s="663"/>
      <c r="F286" s="664"/>
      <c r="G286" s="342"/>
      <c r="H286" s="343"/>
      <c r="I286" s="343"/>
      <c r="J286" s="343"/>
      <c r="K286" s="343"/>
      <c r="L286" s="343"/>
      <c r="M286" s="343"/>
      <c r="N286" s="343"/>
      <c r="O286" s="343"/>
      <c r="P286" s="343"/>
      <c r="Q286" s="343"/>
      <c r="R286" s="344"/>
      <c r="S286" s="342"/>
      <c r="T286" s="344"/>
    </row>
    <row r="287" spans="2:23" ht="155.44999999999999" customHeight="1" x14ac:dyDescent="0.2">
      <c r="B287" s="410" t="s">
        <v>974</v>
      </c>
      <c r="C287" s="411"/>
      <c r="D287" s="411"/>
      <c r="E287" s="411"/>
      <c r="F287" s="412"/>
      <c r="G287" s="259" t="s">
        <v>972</v>
      </c>
      <c r="H287" s="260"/>
      <c r="I287" s="260"/>
      <c r="J287" s="260"/>
      <c r="K287" s="260"/>
      <c r="L287" s="260"/>
      <c r="M287" s="260"/>
      <c r="N287" s="260"/>
      <c r="O287" s="260"/>
      <c r="P287" s="260"/>
      <c r="Q287" s="260"/>
      <c r="R287" s="261"/>
      <c r="S287" s="301" t="s">
        <v>808</v>
      </c>
      <c r="T287" s="303"/>
    </row>
    <row r="288" spans="2:23" ht="94.5" customHeight="1" x14ac:dyDescent="0.2">
      <c r="B288" s="405" t="s">
        <v>657</v>
      </c>
      <c r="C288" s="406"/>
      <c r="D288" s="406"/>
      <c r="E288" s="406"/>
      <c r="F288" s="407"/>
      <c r="G288" s="409" t="s">
        <v>105</v>
      </c>
      <c r="H288" s="409"/>
      <c r="I288" s="409"/>
      <c r="J288" s="409"/>
      <c r="K288" s="409"/>
      <c r="L288" s="409"/>
      <c r="M288" s="409"/>
      <c r="N288" s="409"/>
      <c r="O288" s="409"/>
      <c r="P288" s="409"/>
      <c r="Q288" s="409"/>
      <c r="R288" s="409"/>
      <c r="S288" s="388" t="s">
        <v>106</v>
      </c>
      <c r="T288" s="390"/>
    </row>
    <row r="289" spans="1:24" ht="225.6" customHeight="1" x14ac:dyDescent="0.2">
      <c r="B289" s="339"/>
      <c r="C289" s="340"/>
      <c r="D289" s="340"/>
      <c r="E289" s="340"/>
      <c r="F289" s="341"/>
      <c r="G289" s="431" t="s">
        <v>923</v>
      </c>
      <c r="H289" s="432"/>
      <c r="I289" s="432"/>
      <c r="J289" s="432"/>
      <c r="K289" s="432"/>
      <c r="L289" s="432"/>
      <c r="M289" s="432"/>
      <c r="N289" s="432"/>
      <c r="O289" s="432"/>
      <c r="P289" s="432"/>
      <c r="Q289" s="432"/>
      <c r="R289" s="433"/>
      <c r="S289" s="491"/>
      <c r="T289" s="492"/>
      <c r="W289" s="485"/>
      <c r="X289" s="485"/>
    </row>
    <row r="290" spans="1:24" ht="336.6" customHeight="1" x14ac:dyDescent="0.2">
      <c r="B290" s="385"/>
      <c r="C290" s="461"/>
      <c r="D290" s="461"/>
      <c r="E290" s="461"/>
      <c r="F290" s="387"/>
      <c r="G290" s="486" t="s">
        <v>837</v>
      </c>
      <c r="H290" s="487"/>
      <c r="I290" s="487"/>
      <c r="J290" s="487"/>
      <c r="K290" s="487"/>
      <c r="L290" s="487"/>
      <c r="M290" s="487"/>
      <c r="N290" s="487"/>
      <c r="O290" s="487"/>
      <c r="P290" s="487"/>
      <c r="Q290" s="487"/>
      <c r="R290" s="488"/>
      <c r="S290" s="493"/>
      <c r="T290" s="494"/>
      <c r="W290" s="485"/>
      <c r="X290" s="485"/>
    </row>
    <row r="291" spans="1:24" ht="244.15" customHeight="1" x14ac:dyDescent="0.2">
      <c r="A291" s="75"/>
      <c r="B291" s="385"/>
      <c r="C291" s="461"/>
      <c r="D291" s="461"/>
      <c r="E291" s="461"/>
      <c r="F291" s="387"/>
      <c r="G291" s="402" t="s">
        <v>838</v>
      </c>
      <c r="H291" s="420"/>
      <c r="I291" s="420"/>
      <c r="J291" s="420"/>
      <c r="K291" s="420"/>
      <c r="L291" s="420"/>
      <c r="M291" s="420"/>
      <c r="N291" s="420"/>
      <c r="O291" s="420"/>
      <c r="P291" s="420"/>
      <c r="Q291" s="420"/>
      <c r="R291" s="420"/>
      <c r="S291" s="493"/>
      <c r="T291" s="494"/>
      <c r="W291" s="485"/>
      <c r="X291" s="485"/>
    </row>
    <row r="292" spans="1:24" ht="244.15" customHeight="1" x14ac:dyDescent="0.2">
      <c r="B292" s="385"/>
      <c r="C292" s="461"/>
      <c r="D292" s="461"/>
      <c r="E292" s="461"/>
      <c r="F292" s="387"/>
      <c r="G292" s="402" t="s">
        <v>839</v>
      </c>
      <c r="H292" s="420"/>
      <c r="I292" s="420"/>
      <c r="J292" s="420"/>
      <c r="K292" s="420"/>
      <c r="L292" s="420"/>
      <c r="M292" s="420"/>
      <c r="N292" s="420"/>
      <c r="O292" s="420"/>
      <c r="P292" s="420"/>
      <c r="Q292" s="420"/>
      <c r="R292" s="420"/>
      <c r="S292" s="493"/>
      <c r="T292" s="494"/>
      <c r="W292" s="485"/>
      <c r="X292" s="485"/>
    </row>
    <row r="293" spans="1:24" ht="270" customHeight="1" x14ac:dyDescent="0.2">
      <c r="B293" s="385"/>
      <c r="C293" s="461"/>
      <c r="D293" s="461"/>
      <c r="E293" s="461"/>
      <c r="F293" s="387"/>
      <c r="G293" s="489" t="s">
        <v>840</v>
      </c>
      <c r="H293" s="490"/>
      <c r="I293" s="490"/>
      <c r="J293" s="490"/>
      <c r="K293" s="490"/>
      <c r="L293" s="490"/>
      <c r="M293" s="490"/>
      <c r="N293" s="490"/>
      <c r="O293" s="490"/>
      <c r="P293" s="490"/>
      <c r="Q293" s="490"/>
      <c r="R293" s="490"/>
      <c r="S293" s="493"/>
      <c r="T293" s="494"/>
      <c r="W293" s="485"/>
      <c r="X293" s="485"/>
    </row>
    <row r="294" spans="1:24" ht="232.15" customHeight="1" x14ac:dyDescent="0.2">
      <c r="B294" s="385"/>
      <c r="C294" s="461"/>
      <c r="D294" s="461"/>
      <c r="E294" s="461"/>
      <c r="F294" s="387"/>
      <c r="G294" s="402" t="s">
        <v>612</v>
      </c>
      <c r="H294" s="420"/>
      <c r="I294" s="420"/>
      <c r="J294" s="420"/>
      <c r="K294" s="420"/>
      <c r="L294" s="420"/>
      <c r="M294" s="420"/>
      <c r="N294" s="420"/>
      <c r="O294" s="420"/>
      <c r="P294" s="420"/>
      <c r="Q294" s="420"/>
      <c r="R294" s="420"/>
      <c r="S294" s="493"/>
      <c r="T294" s="494"/>
      <c r="W294" s="485"/>
      <c r="X294" s="485"/>
    </row>
    <row r="295" spans="1:24" ht="208.9" customHeight="1" x14ac:dyDescent="0.2">
      <c r="B295" s="385"/>
      <c r="C295" s="461"/>
      <c r="D295" s="461"/>
      <c r="E295" s="461"/>
      <c r="F295" s="387"/>
      <c r="G295" s="489" t="s">
        <v>841</v>
      </c>
      <c r="H295" s="490"/>
      <c r="I295" s="490"/>
      <c r="J295" s="490"/>
      <c r="K295" s="490"/>
      <c r="L295" s="490"/>
      <c r="M295" s="490"/>
      <c r="N295" s="490"/>
      <c r="O295" s="490"/>
      <c r="P295" s="490"/>
      <c r="Q295" s="490"/>
      <c r="R295" s="490"/>
      <c r="S295" s="493"/>
      <c r="T295" s="494"/>
      <c r="W295" s="485"/>
      <c r="X295" s="485"/>
    </row>
    <row r="296" spans="1:24" ht="210.6" customHeight="1" x14ac:dyDescent="0.2">
      <c r="B296" s="385"/>
      <c r="C296" s="461"/>
      <c r="D296" s="461"/>
      <c r="E296" s="461"/>
      <c r="F296" s="387"/>
      <c r="G296" s="402" t="s">
        <v>713</v>
      </c>
      <c r="H296" s="420"/>
      <c r="I296" s="420"/>
      <c r="J296" s="420"/>
      <c r="K296" s="420"/>
      <c r="L296" s="420"/>
      <c r="M296" s="420"/>
      <c r="N296" s="420"/>
      <c r="O296" s="420"/>
      <c r="P296" s="420"/>
      <c r="Q296" s="420"/>
      <c r="R296" s="421"/>
      <c r="S296" s="493"/>
      <c r="T296" s="494"/>
      <c r="W296" s="485"/>
      <c r="X296" s="485"/>
    </row>
    <row r="297" spans="1:24" ht="152.44999999999999" customHeight="1" x14ac:dyDescent="0.2">
      <c r="B297" s="385"/>
      <c r="C297" s="461"/>
      <c r="D297" s="461"/>
      <c r="E297" s="461"/>
      <c r="F297" s="387"/>
      <c r="G297" s="402" t="s">
        <v>842</v>
      </c>
      <c r="H297" s="420"/>
      <c r="I297" s="420"/>
      <c r="J297" s="420"/>
      <c r="K297" s="420"/>
      <c r="L297" s="420"/>
      <c r="M297" s="420"/>
      <c r="N297" s="420"/>
      <c r="O297" s="420"/>
      <c r="P297" s="420"/>
      <c r="Q297" s="420"/>
      <c r="R297" s="421"/>
      <c r="S297" s="493"/>
      <c r="T297" s="494"/>
      <c r="W297" s="485"/>
      <c r="X297" s="485"/>
    </row>
    <row r="298" spans="1:24" ht="117.6" customHeight="1" x14ac:dyDescent="0.2">
      <c r="B298" s="385"/>
      <c r="C298" s="461"/>
      <c r="D298" s="461"/>
      <c r="E298" s="461"/>
      <c r="F298" s="387"/>
      <c r="G298" s="402" t="s">
        <v>924</v>
      </c>
      <c r="H298" s="403"/>
      <c r="I298" s="403"/>
      <c r="J298" s="403"/>
      <c r="K298" s="403"/>
      <c r="L298" s="403"/>
      <c r="M298" s="403"/>
      <c r="N298" s="403"/>
      <c r="O298" s="403"/>
      <c r="P298" s="403"/>
      <c r="Q298" s="403"/>
      <c r="R298" s="404"/>
      <c r="S298" s="493"/>
      <c r="T298" s="494"/>
      <c r="W298" s="485"/>
      <c r="X298" s="485"/>
    </row>
    <row r="299" spans="1:24" ht="294" customHeight="1" x14ac:dyDescent="0.2">
      <c r="B299" s="385"/>
      <c r="C299" s="461"/>
      <c r="D299" s="461"/>
      <c r="E299" s="461"/>
      <c r="F299" s="387"/>
      <c r="G299" s="402" t="s">
        <v>925</v>
      </c>
      <c r="H299" s="420"/>
      <c r="I299" s="420"/>
      <c r="J299" s="420"/>
      <c r="K299" s="420"/>
      <c r="L299" s="420"/>
      <c r="M299" s="420"/>
      <c r="N299" s="420"/>
      <c r="O299" s="420"/>
      <c r="P299" s="420"/>
      <c r="Q299" s="420"/>
      <c r="R299" s="420"/>
      <c r="S299" s="493"/>
      <c r="T299" s="494"/>
      <c r="W299" s="485"/>
      <c r="X299" s="485"/>
    </row>
    <row r="300" spans="1:24" ht="408.6" customHeight="1" x14ac:dyDescent="0.2">
      <c r="B300" s="385"/>
      <c r="C300" s="461"/>
      <c r="D300" s="461"/>
      <c r="E300" s="461"/>
      <c r="F300" s="387"/>
      <c r="G300" s="414" t="s">
        <v>926</v>
      </c>
      <c r="H300" s="415"/>
      <c r="I300" s="415"/>
      <c r="J300" s="415"/>
      <c r="K300" s="415"/>
      <c r="L300" s="415"/>
      <c r="M300" s="415"/>
      <c r="N300" s="415"/>
      <c r="O300" s="415"/>
      <c r="P300" s="415"/>
      <c r="Q300" s="415"/>
      <c r="R300" s="416"/>
      <c r="S300" s="493"/>
      <c r="T300" s="494"/>
      <c r="W300" s="485"/>
      <c r="X300" s="485"/>
    </row>
    <row r="301" spans="1:24" ht="96" customHeight="1" x14ac:dyDescent="0.2">
      <c r="B301" s="385"/>
      <c r="C301" s="461"/>
      <c r="D301" s="461"/>
      <c r="E301" s="461"/>
      <c r="F301" s="387"/>
      <c r="G301" s="417"/>
      <c r="H301" s="418"/>
      <c r="I301" s="418"/>
      <c r="J301" s="418"/>
      <c r="K301" s="418"/>
      <c r="L301" s="418"/>
      <c r="M301" s="418"/>
      <c r="N301" s="418"/>
      <c r="O301" s="418"/>
      <c r="P301" s="418"/>
      <c r="Q301" s="418"/>
      <c r="R301" s="419"/>
      <c r="S301" s="493"/>
      <c r="T301" s="494"/>
      <c r="W301" s="485"/>
      <c r="X301" s="485"/>
    </row>
    <row r="302" spans="1:24" ht="207.6" customHeight="1" x14ac:dyDescent="0.2">
      <c r="B302" s="385"/>
      <c r="C302" s="461"/>
      <c r="D302" s="461"/>
      <c r="E302" s="461"/>
      <c r="F302" s="387"/>
      <c r="G302" s="402" t="s">
        <v>927</v>
      </c>
      <c r="H302" s="420"/>
      <c r="I302" s="420"/>
      <c r="J302" s="420"/>
      <c r="K302" s="420"/>
      <c r="L302" s="420"/>
      <c r="M302" s="420"/>
      <c r="N302" s="420"/>
      <c r="O302" s="420"/>
      <c r="P302" s="420"/>
      <c r="Q302" s="420"/>
      <c r="R302" s="420"/>
      <c r="S302" s="493"/>
      <c r="T302" s="494"/>
      <c r="W302" s="485"/>
      <c r="X302" s="485"/>
    </row>
    <row r="303" spans="1:24" ht="232.9" customHeight="1" x14ac:dyDescent="0.2">
      <c r="B303" s="385"/>
      <c r="C303" s="461"/>
      <c r="D303" s="461"/>
      <c r="E303" s="461"/>
      <c r="F303" s="387"/>
      <c r="G303" s="402" t="s">
        <v>928</v>
      </c>
      <c r="H303" s="420"/>
      <c r="I303" s="420"/>
      <c r="J303" s="420"/>
      <c r="K303" s="420"/>
      <c r="L303" s="420"/>
      <c r="M303" s="420"/>
      <c r="N303" s="420"/>
      <c r="O303" s="420"/>
      <c r="P303" s="420"/>
      <c r="Q303" s="420"/>
      <c r="R303" s="421"/>
      <c r="S303" s="493"/>
      <c r="T303" s="494"/>
      <c r="W303" s="485"/>
      <c r="X303" s="485"/>
    </row>
    <row r="304" spans="1:24" ht="287.45" customHeight="1" x14ac:dyDescent="0.2">
      <c r="B304" s="385"/>
      <c r="C304" s="461"/>
      <c r="D304" s="461"/>
      <c r="E304" s="461"/>
      <c r="F304" s="387"/>
      <c r="G304" s="402" t="s">
        <v>929</v>
      </c>
      <c r="H304" s="403"/>
      <c r="I304" s="403"/>
      <c r="J304" s="403"/>
      <c r="K304" s="403"/>
      <c r="L304" s="403"/>
      <c r="M304" s="403"/>
      <c r="N304" s="403"/>
      <c r="O304" s="403"/>
      <c r="P304" s="403"/>
      <c r="Q304" s="403"/>
      <c r="R304" s="404"/>
      <c r="S304" s="493"/>
      <c r="T304" s="494"/>
      <c r="W304" s="485"/>
      <c r="X304" s="485"/>
    </row>
    <row r="305" spans="2:24" ht="408.6" customHeight="1" x14ac:dyDescent="0.2">
      <c r="B305" s="385"/>
      <c r="C305" s="461"/>
      <c r="D305" s="461"/>
      <c r="E305" s="461"/>
      <c r="F305" s="387"/>
      <c r="G305" s="414" t="s">
        <v>930</v>
      </c>
      <c r="H305" s="415"/>
      <c r="I305" s="415"/>
      <c r="J305" s="415"/>
      <c r="K305" s="415"/>
      <c r="L305" s="415"/>
      <c r="M305" s="415"/>
      <c r="N305" s="415"/>
      <c r="O305" s="415"/>
      <c r="P305" s="415"/>
      <c r="Q305" s="415"/>
      <c r="R305" s="416"/>
      <c r="S305" s="493"/>
      <c r="T305" s="494"/>
      <c r="W305" s="485"/>
      <c r="X305" s="485"/>
    </row>
    <row r="306" spans="2:24" ht="106.15" customHeight="1" x14ac:dyDescent="0.2">
      <c r="B306" s="385"/>
      <c r="C306" s="461"/>
      <c r="D306" s="461"/>
      <c r="E306" s="461"/>
      <c r="F306" s="387"/>
      <c r="G306" s="417"/>
      <c r="H306" s="418"/>
      <c r="I306" s="418"/>
      <c r="J306" s="418"/>
      <c r="K306" s="418"/>
      <c r="L306" s="418"/>
      <c r="M306" s="418"/>
      <c r="N306" s="418"/>
      <c r="O306" s="418"/>
      <c r="P306" s="418"/>
      <c r="Q306" s="418"/>
      <c r="R306" s="419"/>
      <c r="S306" s="493"/>
      <c r="T306" s="494"/>
      <c r="W306" s="485"/>
      <c r="X306" s="485"/>
    </row>
    <row r="307" spans="2:24" ht="363.6" customHeight="1" x14ac:dyDescent="0.2">
      <c r="B307" s="385"/>
      <c r="C307" s="461"/>
      <c r="D307" s="461"/>
      <c r="E307" s="461"/>
      <c r="F307" s="387"/>
      <c r="G307" s="434" t="s">
        <v>843</v>
      </c>
      <c r="H307" s="435"/>
      <c r="I307" s="435"/>
      <c r="J307" s="435"/>
      <c r="K307" s="435"/>
      <c r="L307" s="435"/>
      <c r="M307" s="435"/>
      <c r="N307" s="435"/>
      <c r="O307" s="435"/>
      <c r="P307" s="435"/>
      <c r="Q307" s="435"/>
      <c r="R307" s="436"/>
      <c r="S307" s="493"/>
      <c r="T307" s="494"/>
      <c r="W307" s="485"/>
      <c r="X307" s="485"/>
    </row>
    <row r="308" spans="2:24" ht="201" customHeight="1" x14ac:dyDescent="0.2">
      <c r="B308" s="385"/>
      <c r="C308" s="461"/>
      <c r="D308" s="461"/>
      <c r="E308" s="461"/>
      <c r="F308" s="387"/>
      <c r="G308" s="402" t="s">
        <v>931</v>
      </c>
      <c r="H308" s="420"/>
      <c r="I308" s="420"/>
      <c r="J308" s="420"/>
      <c r="K308" s="420"/>
      <c r="L308" s="420"/>
      <c r="M308" s="420"/>
      <c r="N308" s="420"/>
      <c r="O308" s="420"/>
      <c r="P308" s="420"/>
      <c r="Q308" s="420"/>
      <c r="R308" s="420"/>
      <c r="S308" s="493"/>
      <c r="T308" s="494"/>
      <c r="W308" s="485"/>
      <c r="X308" s="485"/>
    </row>
    <row r="309" spans="2:24" ht="201" customHeight="1" x14ac:dyDescent="0.2">
      <c r="B309" s="385"/>
      <c r="C309" s="461"/>
      <c r="D309" s="461"/>
      <c r="E309" s="461"/>
      <c r="F309" s="387"/>
      <c r="G309" s="402" t="s">
        <v>844</v>
      </c>
      <c r="H309" s="420"/>
      <c r="I309" s="420"/>
      <c r="J309" s="420"/>
      <c r="K309" s="420"/>
      <c r="L309" s="420"/>
      <c r="M309" s="420"/>
      <c r="N309" s="420"/>
      <c r="O309" s="420"/>
      <c r="P309" s="420"/>
      <c r="Q309" s="420"/>
      <c r="R309" s="420"/>
      <c r="S309" s="493"/>
      <c r="T309" s="494"/>
      <c r="W309" s="485"/>
      <c r="X309" s="485"/>
    </row>
    <row r="310" spans="2:24" ht="223.15" customHeight="1" x14ac:dyDescent="0.2">
      <c r="B310" s="385"/>
      <c r="C310" s="461"/>
      <c r="D310" s="461"/>
      <c r="E310" s="461"/>
      <c r="F310" s="387"/>
      <c r="G310" s="402" t="s">
        <v>932</v>
      </c>
      <c r="H310" s="403"/>
      <c r="I310" s="403"/>
      <c r="J310" s="403"/>
      <c r="K310" s="403"/>
      <c r="L310" s="403"/>
      <c r="M310" s="403"/>
      <c r="N310" s="403"/>
      <c r="O310" s="403"/>
      <c r="P310" s="403"/>
      <c r="Q310" s="403"/>
      <c r="R310" s="404"/>
      <c r="S310" s="493"/>
      <c r="T310" s="494"/>
      <c r="W310" s="485"/>
      <c r="X310" s="485"/>
    </row>
    <row r="311" spans="2:24" ht="228.6" customHeight="1" x14ac:dyDescent="0.2">
      <c r="B311" s="385"/>
      <c r="C311" s="461"/>
      <c r="D311" s="461"/>
      <c r="E311" s="461"/>
      <c r="F311" s="387"/>
      <c r="G311" s="402" t="s">
        <v>714</v>
      </c>
      <c r="H311" s="403"/>
      <c r="I311" s="403"/>
      <c r="J311" s="403"/>
      <c r="K311" s="403"/>
      <c r="L311" s="403"/>
      <c r="M311" s="403"/>
      <c r="N311" s="403"/>
      <c r="O311" s="403"/>
      <c r="P311" s="403"/>
      <c r="Q311" s="403"/>
      <c r="R311" s="404"/>
      <c r="S311" s="493"/>
      <c r="T311" s="494"/>
      <c r="W311" s="485"/>
      <c r="X311" s="485"/>
    </row>
    <row r="312" spans="2:24" ht="396.6" customHeight="1" x14ac:dyDescent="0.2">
      <c r="B312" s="385"/>
      <c r="C312" s="461"/>
      <c r="D312" s="461"/>
      <c r="E312" s="461"/>
      <c r="F312" s="387"/>
      <c r="G312" s="414" t="s">
        <v>845</v>
      </c>
      <c r="H312" s="415"/>
      <c r="I312" s="415"/>
      <c r="J312" s="415"/>
      <c r="K312" s="415"/>
      <c r="L312" s="415"/>
      <c r="M312" s="415"/>
      <c r="N312" s="415"/>
      <c r="O312" s="415"/>
      <c r="P312" s="415"/>
      <c r="Q312" s="415"/>
      <c r="R312" s="416"/>
      <c r="S312" s="493"/>
      <c r="T312" s="494"/>
      <c r="W312" s="485"/>
      <c r="X312" s="485"/>
    </row>
    <row r="313" spans="2:24" ht="12" customHeight="1" x14ac:dyDescent="0.2">
      <c r="B313" s="385"/>
      <c r="C313" s="461"/>
      <c r="D313" s="461"/>
      <c r="E313" s="461"/>
      <c r="F313" s="387"/>
      <c r="G313" s="417"/>
      <c r="H313" s="418"/>
      <c r="I313" s="418"/>
      <c r="J313" s="418"/>
      <c r="K313" s="418"/>
      <c r="L313" s="418"/>
      <c r="M313" s="418"/>
      <c r="N313" s="418"/>
      <c r="O313" s="418"/>
      <c r="P313" s="418"/>
      <c r="Q313" s="418"/>
      <c r="R313" s="419"/>
      <c r="S313" s="493"/>
      <c r="T313" s="494"/>
      <c r="W313" s="485"/>
      <c r="X313" s="485"/>
    </row>
    <row r="314" spans="2:24" ht="219" customHeight="1" x14ac:dyDescent="0.2">
      <c r="B314" s="385"/>
      <c r="C314" s="461"/>
      <c r="D314" s="461"/>
      <c r="E314" s="461"/>
      <c r="F314" s="387"/>
      <c r="G314" s="402" t="s">
        <v>777</v>
      </c>
      <c r="H314" s="420"/>
      <c r="I314" s="420"/>
      <c r="J314" s="420"/>
      <c r="K314" s="420"/>
      <c r="L314" s="420"/>
      <c r="M314" s="420"/>
      <c r="N314" s="420"/>
      <c r="O314" s="420"/>
      <c r="P314" s="420"/>
      <c r="Q314" s="420"/>
      <c r="R314" s="421"/>
      <c r="S314" s="493"/>
      <c r="T314" s="494"/>
      <c r="W314" s="485"/>
      <c r="X314" s="485"/>
    </row>
    <row r="315" spans="2:24" ht="270" customHeight="1" x14ac:dyDescent="0.2">
      <c r="B315" s="385"/>
      <c r="C315" s="461"/>
      <c r="D315" s="461"/>
      <c r="E315" s="461"/>
      <c r="F315" s="387"/>
      <c r="G315" s="402" t="s">
        <v>933</v>
      </c>
      <c r="H315" s="420"/>
      <c r="I315" s="420"/>
      <c r="J315" s="420"/>
      <c r="K315" s="420"/>
      <c r="L315" s="420"/>
      <c r="M315" s="420"/>
      <c r="N315" s="420"/>
      <c r="O315" s="420"/>
      <c r="P315" s="420"/>
      <c r="Q315" s="420"/>
      <c r="R315" s="421"/>
      <c r="S315" s="493"/>
      <c r="T315" s="494"/>
      <c r="W315" s="485"/>
      <c r="X315" s="485"/>
    </row>
    <row r="316" spans="2:24" ht="156" customHeight="1" x14ac:dyDescent="0.2">
      <c r="B316" s="385"/>
      <c r="C316" s="461"/>
      <c r="D316" s="461"/>
      <c r="E316" s="461"/>
      <c r="F316" s="387"/>
      <c r="G316" s="434" t="s">
        <v>715</v>
      </c>
      <c r="H316" s="403"/>
      <c r="I316" s="403"/>
      <c r="J316" s="403"/>
      <c r="K316" s="403"/>
      <c r="L316" s="403"/>
      <c r="M316" s="403"/>
      <c r="N316" s="403"/>
      <c r="O316" s="403"/>
      <c r="P316" s="403"/>
      <c r="Q316" s="403"/>
      <c r="R316" s="404"/>
      <c r="S316" s="493"/>
      <c r="T316" s="494"/>
      <c r="W316" s="485"/>
      <c r="X316" s="485"/>
    </row>
    <row r="317" spans="2:24" ht="231" customHeight="1" x14ac:dyDescent="0.2">
      <c r="B317" s="385"/>
      <c r="C317" s="461"/>
      <c r="D317" s="461"/>
      <c r="E317" s="461"/>
      <c r="F317" s="387"/>
      <c r="G317" s="402" t="s">
        <v>846</v>
      </c>
      <c r="H317" s="420"/>
      <c r="I317" s="420"/>
      <c r="J317" s="420"/>
      <c r="K317" s="420"/>
      <c r="L317" s="420"/>
      <c r="M317" s="420"/>
      <c r="N317" s="420"/>
      <c r="O317" s="420"/>
      <c r="P317" s="420"/>
      <c r="Q317" s="420"/>
      <c r="R317" s="421"/>
      <c r="S317" s="493"/>
      <c r="T317" s="494"/>
      <c r="W317" s="485"/>
      <c r="X317" s="485"/>
    </row>
    <row r="318" spans="2:24" ht="297" customHeight="1" x14ac:dyDescent="0.2">
      <c r="B318" s="385"/>
      <c r="C318" s="461"/>
      <c r="D318" s="461"/>
      <c r="E318" s="461"/>
      <c r="F318" s="387"/>
      <c r="G318" s="402" t="s">
        <v>778</v>
      </c>
      <c r="H318" s="420"/>
      <c r="I318" s="420"/>
      <c r="J318" s="420"/>
      <c r="K318" s="420"/>
      <c r="L318" s="420"/>
      <c r="M318" s="420"/>
      <c r="N318" s="420"/>
      <c r="O318" s="420"/>
      <c r="P318" s="420"/>
      <c r="Q318" s="420"/>
      <c r="R318" s="421"/>
      <c r="S318" s="493"/>
      <c r="T318" s="494"/>
      <c r="W318" s="485"/>
      <c r="X318" s="485"/>
    </row>
    <row r="319" spans="2:24" ht="396" customHeight="1" x14ac:dyDescent="0.2">
      <c r="B319" s="385"/>
      <c r="C319" s="461"/>
      <c r="D319" s="461"/>
      <c r="E319" s="461"/>
      <c r="F319" s="387"/>
      <c r="G319" s="414" t="s">
        <v>779</v>
      </c>
      <c r="H319" s="415"/>
      <c r="I319" s="415"/>
      <c r="J319" s="415"/>
      <c r="K319" s="415"/>
      <c r="L319" s="415"/>
      <c r="M319" s="415"/>
      <c r="N319" s="415"/>
      <c r="O319" s="415"/>
      <c r="P319" s="415"/>
      <c r="Q319" s="415"/>
      <c r="R319" s="416"/>
      <c r="S319" s="493"/>
      <c r="T319" s="494"/>
      <c r="W319" s="485"/>
      <c r="X319" s="485"/>
    </row>
    <row r="320" spans="2:24" ht="36" customHeight="1" x14ac:dyDescent="0.2">
      <c r="B320" s="385"/>
      <c r="C320" s="461"/>
      <c r="D320" s="461"/>
      <c r="E320" s="461"/>
      <c r="F320" s="387"/>
      <c r="G320" s="417"/>
      <c r="H320" s="418"/>
      <c r="I320" s="418"/>
      <c r="J320" s="418"/>
      <c r="K320" s="418"/>
      <c r="L320" s="418"/>
      <c r="M320" s="418"/>
      <c r="N320" s="418"/>
      <c r="O320" s="418"/>
      <c r="P320" s="418"/>
      <c r="Q320" s="418"/>
      <c r="R320" s="419"/>
      <c r="S320" s="493"/>
      <c r="T320" s="494"/>
      <c r="W320" s="485"/>
      <c r="X320" s="485"/>
    </row>
    <row r="321" spans="2:24" ht="239.45" customHeight="1" x14ac:dyDescent="0.2">
      <c r="B321" s="385"/>
      <c r="C321" s="461"/>
      <c r="D321" s="461"/>
      <c r="E321" s="461"/>
      <c r="F321" s="387"/>
      <c r="G321" s="414" t="s">
        <v>934</v>
      </c>
      <c r="H321" s="415"/>
      <c r="I321" s="415"/>
      <c r="J321" s="415"/>
      <c r="K321" s="415"/>
      <c r="L321" s="415"/>
      <c r="M321" s="415"/>
      <c r="N321" s="415"/>
      <c r="O321" s="415"/>
      <c r="P321" s="415"/>
      <c r="Q321" s="415"/>
      <c r="R321" s="416"/>
      <c r="S321" s="493"/>
      <c r="T321" s="494"/>
      <c r="W321" s="485"/>
      <c r="X321" s="485"/>
    </row>
    <row r="322" spans="2:24" ht="184.9" customHeight="1" x14ac:dyDescent="0.2">
      <c r="B322" s="385"/>
      <c r="C322" s="461"/>
      <c r="D322" s="461"/>
      <c r="E322" s="461"/>
      <c r="F322" s="387"/>
      <c r="G322" s="417"/>
      <c r="H322" s="418"/>
      <c r="I322" s="418"/>
      <c r="J322" s="418"/>
      <c r="K322" s="418"/>
      <c r="L322" s="418"/>
      <c r="M322" s="418"/>
      <c r="N322" s="418"/>
      <c r="O322" s="418"/>
      <c r="P322" s="418"/>
      <c r="Q322" s="418"/>
      <c r="R322" s="419"/>
      <c r="S322" s="493"/>
      <c r="T322" s="494"/>
      <c r="W322" s="485"/>
      <c r="X322" s="485"/>
    </row>
    <row r="323" spans="2:24" ht="241.9" customHeight="1" x14ac:dyDescent="0.2">
      <c r="B323" s="385"/>
      <c r="C323" s="461"/>
      <c r="D323" s="461"/>
      <c r="E323" s="461"/>
      <c r="F323" s="387"/>
      <c r="G323" s="402" t="s">
        <v>935</v>
      </c>
      <c r="H323" s="420"/>
      <c r="I323" s="420"/>
      <c r="J323" s="420"/>
      <c r="K323" s="420"/>
      <c r="L323" s="420"/>
      <c r="M323" s="420"/>
      <c r="N323" s="420"/>
      <c r="O323" s="420"/>
      <c r="P323" s="420"/>
      <c r="Q323" s="420"/>
      <c r="R323" s="421"/>
      <c r="S323" s="493"/>
      <c r="T323" s="494"/>
      <c r="W323" s="485"/>
      <c r="X323" s="485"/>
    </row>
    <row r="324" spans="2:24" ht="143.44999999999999" customHeight="1" x14ac:dyDescent="0.2">
      <c r="B324" s="385"/>
      <c r="C324" s="461"/>
      <c r="D324" s="461"/>
      <c r="E324" s="461"/>
      <c r="F324" s="387"/>
      <c r="G324" s="402" t="s">
        <v>847</v>
      </c>
      <c r="H324" s="420"/>
      <c r="I324" s="420"/>
      <c r="J324" s="420"/>
      <c r="K324" s="420"/>
      <c r="L324" s="420"/>
      <c r="M324" s="420"/>
      <c r="N324" s="420"/>
      <c r="O324" s="420"/>
      <c r="P324" s="420"/>
      <c r="Q324" s="420"/>
      <c r="R324" s="421"/>
      <c r="S324" s="493"/>
      <c r="T324" s="494"/>
      <c r="W324" s="485"/>
      <c r="X324" s="485"/>
    </row>
    <row r="325" spans="2:24" ht="142.9" customHeight="1" x14ac:dyDescent="0.2">
      <c r="B325" s="385"/>
      <c r="C325" s="461"/>
      <c r="D325" s="461"/>
      <c r="E325" s="461"/>
      <c r="F325" s="387"/>
      <c r="G325" s="402" t="s">
        <v>848</v>
      </c>
      <c r="H325" s="420"/>
      <c r="I325" s="420"/>
      <c r="J325" s="420"/>
      <c r="K325" s="420"/>
      <c r="L325" s="420"/>
      <c r="M325" s="420"/>
      <c r="N325" s="420"/>
      <c r="O325" s="420"/>
      <c r="P325" s="420"/>
      <c r="Q325" s="420"/>
      <c r="R325" s="421"/>
      <c r="S325" s="493"/>
      <c r="T325" s="494"/>
      <c r="W325" s="485"/>
      <c r="X325" s="485"/>
    </row>
    <row r="326" spans="2:24" ht="261.60000000000002" customHeight="1" x14ac:dyDescent="0.2">
      <c r="B326" s="385"/>
      <c r="C326" s="461"/>
      <c r="D326" s="461"/>
      <c r="E326" s="461"/>
      <c r="F326" s="387"/>
      <c r="G326" s="402" t="s">
        <v>849</v>
      </c>
      <c r="H326" s="420"/>
      <c r="I326" s="420"/>
      <c r="J326" s="420"/>
      <c r="K326" s="420"/>
      <c r="L326" s="420"/>
      <c r="M326" s="420"/>
      <c r="N326" s="420"/>
      <c r="O326" s="420"/>
      <c r="P326" s="420"/>
      <c r="Q326" s="420"/>
      <c r="R326" s="421"/>
      <c r="S326" s="493"/>
      <c r="T326" s="494"/>
      <c r="W326" s="485"/>
      <c r="X326" s="485"/>
    </row>
    <row r="327" spans="2:24" ht="196.15" customHeight="1" x14ac:dyDescent="0.2">
      <c r="B327" s="385"/>
      <c r="C327" s="461"/>
      <c r="D327" s="461"/>
      <c r="E327" s="461"/>
      <c r="F327" s="387"/>
      <c r="G327" s="402" t="s">
        <v>850</v>
      </c>
      <c r="H327" s="420"/>
      <c r="I327" s="420"/>
      <c r="J327" s="420"/>
      <c r="K327" s="420"/>
      <c r="L327" s="420"/>
      <c r="M327" s="420"/>
      <c r="N327" s="420"/>
      <c r="O327" s="420"/>
      <c r="P327" s="420"/>
      <c r="Q327" s="420"/>
      <c r="R327" s="421"/>
      <c r="S327" s="493"/>
      <c r="T327" s="494"/>
      <c r="W327" s="485"/>
      <c r="X327" s="485"/>
    </row>
    <row r="328" spans="2:24" ht="198.6" customHeight="1" x14ac:dyDescent="0.2">
      <c r="B328" s="385"/>
      <c r="C328" s="461"/>
      <c r="D328" s="461"/>
      <c r="E328" s="461"/>
      <c r="F328" s="387"/>
      <c r="G328" s="402" t="s">
        <v>780</v>
      </c>
      <c r="H328" s="420"/>
      <c r="I328" s="420"/>
      <c r="J328" s="420"/>
      <c r="K328" s="420"/>
      <c r="L328" s="420"/>
      <c r="M328" s="420"/>
      <c r="N328" s="420"/>
      <c r="O328" s="420"/>
      <c r="P328" s="420"/>
      <c r="Q328" s="420"/>
      <c r="R328" s="421"/>
      <c r="S328" s="493"/>
      <c r="T328" s="494"/>
      <c r="W328" s="485"/>
      <c r="X328" s="485"/>
    </row>
    <row r="329" spans="2:24" ht="282.60000000000002" customHeight="1" x14ac:dyDescent="0.2">
      <c r="B329" s="385"/>
      <c r="C329" s="461"/>
      <c r="D329" s="461"/>
      <c r="E329" s="461"/>
      <c r="F329" s="387"/>
      <c r="G329" s="402" t="s">
        <v>936</v>
      </c>
      <c r="H329" s="420"/>
      <c r="I329" s="420"/>
      <c r="J329" s="420"/>
      <c r="K329" s="420"/>
      <c r="L329" s="420"/>
      <c r="M329" s="420"/>
      <c r="N329" s="420"/>
      <c r="O329" s="420"/>
      <c r="P329" s="420"/>
      <c r="Q329" s="420"/>
      <c r="R329" s="421"/>
      <c r="S329" s="493"/>
      <c r="T329" s="494"/>
      <c r="W329" s="485"/>
      <c r="X329" s="485"/>
    </row>
    <row r="330" spans="2:24" ht="330.6" customHeight="1" x14ac:dyDescent="0.2">
      <c r="B330" s="385"/>
      <c r="C330" s="461"/>
      <c r="D330" s="461"/>
      <c r="E330" s="461"/>
      <c r="F330" s="387"/>
      <c r="G330" s="402" t="s">
        <v>851</v>
      </c>
      <c r="H330" s="420"/>
      <c r="I330" s="420"/>
      <c r="J330" s="420"/>
      <c r="K330" s="420"/>
      <c r="L330" s="420"/>
      <c r="M330" s="420"/>
      <c r="N330" s="420"/>
      <c r="O330" s="420"/>
      <c r="P330" s="420"/>
      <c r="Q330" s="420"/>
      <c r="R330" s="421"/>
      <c r="S330" s="493"/>
      <c r="T330" s="494"/>
      <c r="W330" s="485"/>
      <c r="X330" s="485"/>
    </row>
    <row r="331" spans="2:24" ht="255.6" customHeight="1" x14ac:dyDescent="0.2">
      <c r="B331" s="385"/>
      <c r="C331" s="461"/>
      <c r="D331" s="461"/>
      <c r="E331" s="461"/>
      <c r="F331" s="387"/>
      <c r="G331" s="402" t="s">
        <v>852</v>
      </c>
      <c r="H331" s="420"/>
      <c r="I331" s="420"/>
      <c r="J331" s="420"/>
      <c r="K331" s="420"/>
      <c r="L331" s="420"/>
      <c r="M331" s="420"/>
      <c r="N331" s="420"/>
      <c r="O331" s="420"/>
      <c r="P331" s="420"/>
      <c r="Q331" s="420"/>
      <c r="R331" s="421"/>
      <c r="S331" s="493"/>
      <c r="T331" s="494"/>
      <c r="W331" s="485"/>
      <c r="X331" s="485"/>
    </row>
    <row r="332" spans="2:24" ht="237" customHeight="1" x14ac:dyDescent="0.2">
      <c r="B332" s="385"/>
      <c r="C332" s="461"/>
      <c r="D332" s="461"/>
      <c r="E332" s="461"/>
      <c r="F332" s="387"/>
      <c r="G332" s="402" t="s">
        <v>853</v>
      </c>
      <c r="H332" s="420"/>
      <c r="I332" s="420"/>
      <c r="J332" s="420"/>
      <c r="K332" s="420"/>
      <c r="L332" s="420"/>
      <c r="M332" s="420"/>
      <c r="N332" s="420"/>
      <c r="O332" s="420"/>
      <c r="P332" s="420"/>
      <c r="Q332" s="420"/>
      <c r="R332" s="421"/>
      <c r="S332" s="493"/>
      <c r="T332" s="494"/>
      <c r="W332" s="485"/>
      <c r="X332" s="485"/>
    </row>
    <row r="333" spans="2:24" ht="128.44999999999999" customHeight="1" x14ac:dyDescent="0.2">
      <c r="B333" s="385"/>
      <c r="C333" s="461"/>
      <c r="D333" s="461"/>
      <c r="E333" s="461"/>
      <c r="F333" s="387"/>
      <c r="G333" s="402" t="s">
        <v>854</v>
      </c>
      <c r="H333" s="420"/>
      <c r="I333" s="420"/>
      <c r="J333" s="420"/>
      <c r="K333" s="420"/>
      <c r="L333" s="420"/>
      <c r="M333" s="420"/>
      <c r="N333" s="420"/>
      <c r="O333" s="420"/>
      <c r="P333" s="420"/>
      <c r="Q333" s="420"/>
      <c r="R333" s="421"/>
      <c r="S333" s="193"/>
      <c r="T333" s="192"/>
      <c r="W333" s="191"/>
      <c r="X333" s="191"/>
    </row>
    <row r="334" spans="2:24" ht="116.45" customHeight="1" x14ac:dyDescent="0.2">
      <c r="B334" s="385"/>
      <c r="C334" s="461"/>
      <c r="D334" s="461"/>
      <c r="E334" s="461"/>
      <c r="F334" s="387"/>
      <c r="G334" s="414" t="s">
        <v>937</v>
      </c>
      <c r="H334" s="415"/>
      <c r="I334" s="415"/>
      <c r="J334" s="415"/>
      <c r="K334" s="415"/>
      <c r="L334" s="415"/>
      <c r="M334" s="415"/>
      <c r="N334" s="415"/>
      <c r="O334" s="415"/>
      <c r="P334" s="415"/>
      <c r="Q334" s="415"/>
      <c r="R334" s="416"/>
      <c r="S334" s="193"/>
      <c r="T334" s="198"/>
      <c r="W334" s="197"/>
      <c r="X334" s="197"/>
    </row>
    <row r="335" spans="2:24" ht="295.89999999999998" customHeight="1" thickBot="1" x14ac:dyDescent="0.25">
      <c r="B335" s="385"/>
      <c r="C335" s="461"/>
      <c r="D335" s="461"/>
      <c r="E335" s="461"/>
      <c r="F335" s="387"/>
      <c r="G335" s="479"/>
      <c r="H335" s="480"/>
      <c r="I335" s="480"/>
      <c r="J335" s="480"/>
      <c r="K335" s="480"/>
      <c r="L335" s="480"/>
      <c r="M335" s="480"/>
      <c r="N335" s="480"/>
      <c r="O335" s="480"/>
      <c r="P335" s="480"/>
      <c r="Q335" s="480"/>
      <c r="R335" s="481"/>
      <c r="S335" s="193"/>
      <c r="T335" s="198"/>
      <c r="W335" s="197"/>
      <c r="X335" s="197"/>
    </row>
    <row r="336" spans="2:24" ht="224.45" customHeight="1" x14ac:dyDescent="0.2">
      <c r="B336" s="342"/>
      <c r="C336" s="343"/>
      <c r="D336" s="343"/>
      <c r="E336" s="343"/>
      <c r="F336" s="344"/>
      <c r="G336" s="482" t="s">
        <v>855</v>
      </c>
      <c r="H336" s="483"/>
      <c r="I336" s="483"/>
      <c r="J336" s="483"/>
      <c r="K336" s="483"/>
      <c r="L336" s="483"/>
      <c r="M336" s="483"/>
      <c r="N336" s="483"/>
      <c r="O336" s="483"/>
      <c r="P336" s="483"/>
      <c r="Q336" s="483"/>
      <c r="R336" s="484"/>
      <c r="S336" s="193"/>
      <c r="T336" s="198"/>
      <c r="W336" s="197"/>
      <c r="X336" s="197"/>
    </row>
    <row r="337" spans="1:20" ht="114.6" customHeight="1" x14ac:dyDescent="0.2">
      <c r="B337" s="326" t="s">
        <v>541</v>
      </c>
      <c r="C337" s="327"/>
      <c r="D337" s="327"/>
      <c r="E337" s="327"/>
      <c r="F337" s="327"/>
      <c r="G337" s="413" t="s">
        <v>938</v>
      </c>
      <c r="H337" s="413"/>
      <c r="I337" s="413"/>
      <c r="J337" s="413"/>
      <c r="K337" s="413"/>
      <c r="L337" s="413"/>
      <c r="M337" s="413"/>
      <c r="N337" s="413"/>
      <c r="O337" s="413"/>
      <c r="P337" s="413"/>
      <c r="Q337" s="413"/>
      <c r="R337" s="413"/>
      <c r="S337" s="473"/>
      <c r="T337" s="474"/>
    </row>
    <row r="338" spans="1:20" ht="156" customHeight="1" x14ac:dyDescent="0.2">
      <c r="B338" s="326" t="s">
        <v>542</v>
      </c>
      <c r="C338" s="327"/>
      <c r="D338" s="327"/>
      <c r="E338" s="327"/>
      <c r="F338" s="327"/>
      <c r="G338" s="472" t="s">
        <v>743</v>
      </c>
      <c r="H338" s="472"/>
      <c r="I338" s="472"/>
      <c r="J338" s="472"/>
      <c r="K338" s="472"/>
      <c r="L338" s="472"/>
      <c r="M338" s="472"/>
      <c r="N338" s="472"/>
      <c r="O338" s="472"/>
      <c r="P338" s="472"/>
      <c r="Q338" s="472"/>
      <c r="R338" s="472"/>
      <c r="S338" s="475"/>
      <c r="T338" s="476"/>
    </row>
    <row r="339" spans="1:20" ht="160.15" customHeight="1" x14ac:dyDescent="0.2">
      <c r="B339" s="326" t="s">
        <v>553</v>
      </c>
      <c r="C339" s="327"/>
      <c r="D339" s="327"/>
      <c r="E339" s="327"/>
      <c r="F339" s="327"/>
      <c r="G339" s="472" t="s">
        <v>677</v>
      </c>
      <c r="H339" s="472"/>
      <c r="I339" s="472"/>
      <c r="J339" s="472"/>
      <c r="K339" s="472"/>
      <c r="L339" s="472"/>
      <c r="M339" s="472"/>
      <c r="N339" s="472"/>
      <c r="O339" s="472"/>
      <c r="P339" s="472"/>
      <c r="Q339" s="472"/>
      <c r="R339" s="472"/>
      <c r="S339" s="475"/>
      <c r="T339" s="476"/>
    </row>
    <row r="340" spans="1:20" ht="93.6" customHeight="1" x14ac:dyDescent="0.2">
      <c r="B340" s="326" t="s">
        <v>628</v>
      </c>
      <c r="C340" s="327"/>
      <c r="D340" s="327"/>
      <c r="E340" s="327"/>
      <c r="F340" s="327"/>
      <c r="G340" s="472" t="s">
        <v>630</v>
      </c>
      <c r="H340" s="472"/>
      <c r="I340" s="472"/>
      <c r="J340" s="472"/>
      <c r="K340" s="472"/>
      <c r="L340" s="472"/>
      <c r="M340" s="472"/>
      <c r="N340" s="472"/>
      <c r="O340" s="472"/>
      <c r="P340" s="472"/>
      <c r="Q340" s="472"/>
      <c r="R340" s="472"/>
      <c r="S340" s="475"/>
      <c r="T340" s="476"/>
    </row>
    <row r="341" spans="1:20" ht="95.45" customHeight="1" x14ac:dyDescent="0.2">
      <c r="B341" s="326" t="s">
        <v>744</v>
      </c>
      <c r="C341" s="327"/>
      <c r="D341" s="327"/>
      <c r="E341" s="327"/>
      <c r="F341" s="327"/>
      <c r="G341" s="472" t="s">
        <v>939</v>
      </c>
      <c r="H341" s="472"/>
      <c r="I341" s="472"/>
      <c r="J341" s="472"/>
      <c r="K341" s="472"/>
      <c r="L341" s="472"/>
      <c r="M341" s="472"/>
      <c r="N341" s="472"/>
      <c r="O341" s="472"/>
      <c r="P341" s="472"/>
      <c r="Q341" s="472"/>
      <c r="R341" s="472"/>
      <c r="S341" s="477"/>
      <c r="T341" s="478"/>
    </row>
    <row r="342" spans="1:20" ht="15" customHeight="1" x14ac:dyDescent="0.2">
      <c r="B342" s="504" t="s">
        <v>116</v>
      </c>
      <c r="C342" s="505"/>
      <c r="D342" s="505"/>
      <c r="E342" s="505"/>
      <c r="F342" s="505"/>
      <c r="G342" s="505"/>
      <c r="H342" s="505"/>
      <c r="I342" s="505"/>
      <c r="J342" s="505"/>
      <c r="K342" s="505"/>
      <c r="L342" s="505"/>
      <c r="M342" s="505"/>
      <c r="N342" s="505"/>
      <c r="O342" s="505"/>
      <c r="P342" s="505"/>
      <c r="Q342" s="505"/>
      <c r="R342" s="505"/>
      <c r="S342" s="505"/>
      <c r="T342" s="506"/>
    </row>
    <row r="343" spans="1:20" ht="15" customHeight="1" x14ac:dyDescent="0.2">
      <c r="B343" s="388" t="s">
        <v>48</v>
      </c>
      <c r="C343" s="389"/>
      <c r="D343" s="389"/>
      <c r="E343" s="389"/>
      <c r="F343" s="390"/>
      <c r="G343" s="470" t="s">
        <v>105</v>
      </c>
      <c r="H343" s="507"/>
      <c r="I343" s="507"/>
      <c r="J343" s="507"/>
      <c r="K343" s="507"/>
      <c r="L343" s="507"/>
      <c r="M343" s="507"/>
      <c r="N343" s="507"/>
      <c r="O343" s="507"/>
      <c r="P343" s="507"/>
      <c r="Q343" s="507"/>
      <c r="R343" s="471"/>
      <c r="S343" s="470" t="s">
        <v>106</v>
      </c>
      <c r="T343" s="471"/>
    </row>
    <row r="344" spans="1:20" ht="133.15" customHeight="1" x14ac:dyDescent="0.2">
      <c r="A344" s="76"/>
      <c r="B344" s="248" t="s">
        <v>731</v>
      </c>
      <c r="C344" s="248"/>
      <c r="D344" s="248"/>
      <c r="E344" s="248"/>
      <c r="F344" s="248"/>
      <c r="G344" s="500" t="s">
        <v>913</v>
      </c>
      <c r="H344" s="500"/>
      <c r="I344" s="500"/>
      <c r="J344" s="500"/>
      <c r="K344" s="500"/>
      <c r="L344" s="500"/>
      <c r="M344" s="500"/>
      <c r="N344" s="500"/>
      <c r="O344" s="500"/>
      <c r="P344" s="500"/>
      <c r="Q344" s="500"/>
      <c r="R344" s="500"/>
      <c r="S344" s="424" t="s">
        <v>907</v>
      </c>
      <c r="T344" s="425"/>
    </row>
    <row r="345" spans="1:20" ht="130.9" customHeight="1" x14ac:dyDescent="0.2">
      <c r="A345" s="76"/>
      <c r="B345" s="248" t="s">
        <v>732</v>
      </c>
      <c r="C345" s="248"/>
      <c r="D345" s="248"/>
      <c r="E345" s="248"/>
      <c r="F345" s="248"/>
      <c r="G345" s="501" t="s">
        <v>908</v>
      </c>
      <c r="H345" s="502"/>
      <c r="I345" s="502"/>
      <c r="J345" s="502"/>
      <c r="K345" s="502"/>
      <c r="L345" s="502"/>
      <c r="M345" s="502"/>
      <c r="N345" s="502"/>
      <c r="O345" s="502"/>
      <c r="P345" s="502"/>
      <c r="Q345" s="502"/>
      <c r="R345" s="503"/>
      <c r="S345" s="424" t="s">
        <v>907</v>
      </c>
      <c r="T345" s="425"/>
    </row>
    <row r="346" spans="1:20" ht="113.45" customHeight="1" x14ac:dyDescent="0.2">
      <c r="A346" s="76"/>
      <c r="B346" s="248" t="s">
        <v>733</v>
      </c>
      <c r="C346" s="248"/>
      <c r="D346" s="248"/>
      <c r="E346" s="248"/>
      <c r="F346" s="248"/>
      <c r="G346" s="452" t="s">
        <v>909</v>
      </c>
      <c r="H346" s="453"/>
      <c r="I346" s="453"/>
      <c r="J346" s="453"/>
      <c r="K346" s="453"/>
      <c r="L346" s="453"/>
      <c r="M346" s="453"/>
      <c r="N346" s="453"/>
      <c r="O346" s="453"/>
      <c r="P346" s="453"/>
      <c r="Q346" s="453"/>
      <c r="R346" s="454"/>
      <c r="S346" s="424" t="s">
        <v>907</v>
      </c>
      <c r="T346" s="425"/>
    </row>
    <row r="347" spans="1:20" ht="141.6" customHeight="1" x14ac:dyDescent="0.2">
      <c r="A347" s="76"/>
      <c r="B347" s="248" t="s">
        <v>734</v>
      </c>
      <c r="C347" s="248"/>
      <c r="D347" s="248"/>
      <c r="E347" s="248"/>
      <c r="F347" s="248"/>
      <c r="G347" s="452" t="s">
        <v>910</v>
      </c>
      <c r="H347" s="453"/>
      <c r="I347" s="453"/>
      <c r="J347" s="453"/>
      <c r="K347" s="453"/>
      <c r="L347" s="453"/>
      <c r="M347" s="453"/>
      <c r="N347" s="453"/>
      <c r="O347" s="453"/>
      <c r="P347" s="453"/>
      <c r="Q347" s="453"/>
      <c r="R347" s="454"/>
      <c r="S347" s="424" t="s">
        <v>907</v>
      </c>
      <c r="T347" s="425"/>
    </row>
    <row r="348" spans="1:20" ht="144" customHeight="1" x14ac:dyDescent="0.2">
      <c r="A348" s="76"/>
      <c r="B348" s="248" t="s">
        <v>735</v>
      </c>
      <c r="C348" s="248"/>
      <c r="D348" s="248"/>
      <c r="E348" s="248"/>
      <c r="F348" s="248"/>
      <c r="G348" s="452" t="s">
        <v>911</v>
      </c>
      <c r="H348" s="453"/>
      <c r="I348" s="453"/>
      <c r="J348" s="453"/>
      <c r="K348" s="453"/>
      <c r="L348" s="453"/>
      <c r="M348" s="453"/>
      <c r="N348" s="453"/>
      <c r="O348" s="453"/>
      <c r="P348" s="453"/>
      <c r="Q348" s="453"/>
      <c r="R348" s="454"/>
      <c r="S348" s="424" t="s">
        <v>907</v>
      </c>
      <c r="T348" s="425"/>
    </row>
    <row r="349" spans="1:20" ht="199.15" customHeight="1" x14ac:dyDescent="0.2">
      <c r="A349" s="76"/>
      <c r="B349" s="248" t="s">
        <v>736</v>
      </c>
      <c r="C349" s="248"/>
      <c r="D349" s="248"/>
      <c r="E349" s="248"/>
      <c r="F349" s="248"/>
      <c r="G349" s="422" t="s">
        <v>912</v>
      </c>
      <c r="H349" s="423"/>
      <c r="I349" s="423"/>
      <c r="J349" s="423"/>
      <c r="K349" s="423"/>
      <c r="L349" s="423"/>
      <c r="M349" s="423"/>
      <c r="N349" s="423"/>
      <c r="O349" s="423"/>
      <c r="P349" s="423"/>
      <c r="Q349" s="423"/>
      <c r="R349" s="423"/>
      <c r="S349" s="424" t="s">
        <v>907</v>
      </c>
      <c r="T349" s="425"/>
    </row>
    <row r="350" spans="1:20" ht="262.14999999999998" customHeight="1" x14ac:dyDescent="0.2">
      <c r="B350" s="339" t="s">
        <v>402</v>
      </c>
      <c r="C350" s="340"/>
      <c r="D350" s="340"/>
      <c r="E350" s="340"/>
      <c r="F350" s="340"/>
      <c r="G350" s="458"/>
      <c r="H350" s="459"/>
      <c r="I350" s="459"/>
      <c r="J350" s="459"/>
      <c r="K350" s="459"/>
      <c r="L350" s="459"/>
      <c r="M350" s="459"/>
      <c r="N350" s="459"/>
      <c r="O350" s="459"/>
      <c r="P350" s="459"/>
      <c r="Q350" s="459"/>
      <c r="R350" s="460"/>
      <c r="S350" s="301"/>
      <c r="T350" s="303"/>
    </row>
    <row r="351" spans="1:20" ht="14.1" customHeight="1" x14ac:dyDescent="0.2">
      <c r="B351" s="98"/>
      <c r="C351" s="73"/>
      <c r="D351" s="73"/>
      <c r="E351" s="73"/>
      <c r="F351" s="73"/>
      <c r="G351" s="95"/>
      <c r="H351" s="71"/>
      <c r="I351" s="71"/>
      <c r="J351" s="71"/>
      <c r="K351" s="71"/>
      <c r="L351" s="71"/>
      <c r="M351" s="71"/>
      <c r="N351" s="71"/>
      <c r="O351" s="71"/>
      <c r="P351" s="71"/>
      <c r="Q351" s="71"/>
      <c r="R351" s="71"/>
      <c r="S351" s="73"/>
      <c r="T351" s="99"/>
    </row>
    <row r="352" spans="1:20" ht="24" customHeight="1" x14ac:dyDescent="0.2">
      <c r="B352" s="443" t="s">
        <v>107</v>
      </c>
      <c r="C352" s="444"/>
      <c r="D352" s="444"/>
      <c r="E352" s="444"/>
      <c r="F352" s="444"/>
      <c r="G352" s="444"/>
      <c r="H352" s="444"/>
      <c r="I352" s="444"/>
      <c r="J352" s="444"/>
      <c r="K352" s="444"/>
      <c r="L352" s="444"/>
      <c r="M352" s="444"/>
      <c r="N352" s="444"/>
      <c r="O352" s="444"/>
      <c r="P352" s="444"/>
      <c r="Q352" s="444"/>
      <c r="R352" s="444"/>
      <c r="S352" s="444"/>
      <c r="T352" s="445"/>
    </row>
    <row r="353" spans="2:20" ht="287.45" customHeight="1" x14ac:dyDescent="0.2">
      <c r="B353" s="446" t="s">
        <v>1037</v>
      </c>
      <c r="C353" s="447"/>
      <c r="D353" s="447"/>
      <c r="E353" s="447"/>
      <c r="F353" s="447"/>
      <c r="G353" s="447"/>
      <c r="H353" s="447"/>
      <c r="I353" s="447"/>
      <c r="J353" s="447"/>
      <c r="K353" s="447"/>
      <c r="L353" s="447"/>
      <c r="M353" s="447"/>
      <c r="N353" s="447"/>
      <c r="O353" s="447"/>
      <c r="P353" s="447"/>
      <c r="Q353" s="447"/>
      <c r="R353" s="447"/>
      <c r="S353" s="447"/>
      <c r="T353" s="448"/>
    </row>
    <row r="354" spans="2:20" ht="14.25" customHeight="1" x14ac:dyDescent="0.2">
      <c r="B354" s="449"/>
      <c r="C354" s="449"/>
      <c r="D354" s="449"/>
      <c r="E354" s="449"/>
      <c r="F354" s="449"/>
      <c r="G354" s="449"/>
      <c r="H354" s="449"/>
      <c r="I354" s="449"/>
      <c r="J354" s="449"/>
      <c r="K354" s="449"/>
      <c r="L354" s="449"/>
      <c r="M354" s="449"/>
      <c r="N354" s="449"/>
      <c r="O354" s="449"/>
      <c r="P354" s="449"/>
      <c r="Q354" s="450"/>
      <c r="R354" s="451"/>
      <c r="S354" s="449"/>
      <c r="T354" s="450"/>
    </row>
    <row r="355" spans="2:20" ht="15" customHeight="1" x14ac:dyDescent="0.2">
      <c r="B355" s="455" t="s">
        <v>108</v>
      </c>
      <c r="C355" s="456"/>
      <c r="D355" s="456"/>
      <c r="E355" s="456"/>
      <c r="F355" s="457"/>
      <c r="G355" s="455" t="s">
        <v>109</v>
      </c>
      <c r="H355" s="456"/>
      <c r="I355" s="456"/>
      <c r="J355" s="456"/>
      <c r="K355" s="456"/>
      <c r="L355" s="456"/>
      <c r="M355" s="456"/>
      <c r="N355" s="456"/>
      <c r="O355" s="456"/>
      <c r="P355" s="457"/>
      <c r="Q355" s="455" t="s">
        <v>110</v>
      </c>
      <c r="R355" s="456"/>
      <c r="S355" s="456"/>
      <c r="T355" s="457"/>
    </row>
    <row r="356" spans="2:20" ht="114.75" customHeight="1" x14ac:dyDescent="0.2">
      <c r="B356" s="437" t="s">
        <v>590</v>
      </c>
      <c r="C356" s="438"/>
      <c r="D356" s="438"/>
      <c r="E356" s="438"/>
      <c r="F356" s="439"/>
      <c r="G356" s="440" t="s">
        <v>380</v>
      </c>
      <c r="H356" s="441"/>
      <c r="I356" s="441"/>
      <c r="J356" s="441"/>
      <c r="K356" s="441"/>
      <c r="L356" s="441"/>
      <c r="M356" s="441"/>
      <c r="N356" s="441"/>
      <c r="O356" s="441"/>
      <c r="P356" s="442"/>
      <c r="Q356" s="440" t="s">
        <v>120</v>
      </c>
      <c r="R356" s="441"/>
      <c r="S356" s="441"/>
      <c r="T356" s="442"/>
    </row>
    <row r="357" spans="2:20" ht="13.9" customHeight="1" x14ac:dyDescent="0.2">
      <c r="G357" s="69"/>
      <c r="H357" s="69"/>
      <c r="I357" s="69"/>
      <c r="J357" s="69"/>
      <c r="K357" s="69"/>
      <c r="L357" s="69"/>
      <c r="M357" s="69"/>
      <c r="N357" s="69"/>
      <c r="O357" s="69"/>
      <c r="P357" s="69"/>
      <c r="Q357" s="70"/>
      <c r="R357" s="70"/>
    </row>
  </sheetData>
  <mergeCells count="898">
    <mergeCell ref="B285:F286"/>
    <mergeCell ref="G285:R286"/>
    <mergeCell ref="S285:T286"/>
    <mergeCell ref="B187:C187"/>
    <mergeCell ref="D187:E187"/>
    <mergeCell ref="F187:I187"/>
    <mergeCell ref="J187:T187"/>
    <mergeCell ref="G284:R284"/>
    <mergeCell ref="S284:T284"/>
    <mergeCell ref="B284:F284"/>
    <mergeCell ref="C214:D214"/>
    <mergeCell ref="E214:F214"/>
    <mergeCell ref="G214:J214"/>
    <mergeCell ref="K214:T214"/>
    <mergeCell ref="C215:D215"/>
    <mergeCell ref="E215:F215"/>
    <mergeCell ref="G215:J215"/>
    <mergeCell ref="K215:T215"/>
    <mergeCell ref="E204:F204"/>
    <mergeCell ref="C202:D202"/>
    <mergeCell ref="E202:F202"/>
    <mergeCell ref="G202:J202"/>
    <mergeCell ref="K202:T202"/>
    <mergeCell ref="B250:C250"/>
    <mergeCell ref="B118:E118"/>
    <mergeCell ref="K123:R123"/>
    <mergeCell ref="K124:R124"/>
    <mergeCell ref="K125:R125"/>
    <mergeCell ref="K126:R126"/>
    <mergeCell ref="B123:C123"/>
    <mergeCell ref="D123:J123"/>
    <mergeCell ref="G118:R118"/>
    <mergeCell ref="B186:C186"/>
    <mergeCell ref="D186:E186"/>
    <mergeCell ref="F186:I186"/>
    <mergeCell ref="J186:T186"/>
    <mergeCell ref="B183:C183"/>
    <mergeCell ref="D183:E183"/>
    <mergeCell ref="F183:I183"/>
    <mergeCell ref="J183:T183"/>
    <mergeCell ref="J184:T184"/>
    <mergeCell ref="B153:T153"/>
    <mergeCell ref="F167:I167"/>
    <mergeCell ref="F168:I168"/>
    <mergeCell ref="D165:E165"/>
    <mergeCell ref="B178:C178"/>
    <mergeCell ref="D178:E178"/>
    <mergeCell ref="F178:I178"/>
    <mergeCell ref="K122:R122"/>
    <mergeCell ref="D121:J121"/>
    <mergeCell ref="K121:R121"/>
    <mergeCell ref="D125:J125"/>
    <mergeCell ref="S125:T125"/>
    <mergeCell ref="S126:T126"/>
    <mergeCell ref="B120:T120"/>
    <mergeCell ref="S123:T123"/>
    <mergeCell ref="B124:C124"/>
    <mergeCell ref="D124:J124"/>
    <mergeCell ref="S124:T124"/>
    <mergeCell ref="B125:C125"/>
    <mergeCell ref="B121:C121"/>
    <mergeCell ref="S121:T121"/>
    <mergeCell ref="B126:C126"/>
    <mergeCell ref="D126:J126"/>
    <mergeCell ref="B185:C185"/>
    <mergeCell ref="D185:E185"/>
    <mergeCell ref="F185:I185"/>
    <mergeCell ref="J185:T185"/>
    <mergeCell ref="E195:F195"/>
    <mergeCell ref="K194:L194"/>
    <mergeCell ref="G200:J200"/>
    <mergeCell ref="K200:T200"/>
    <mergeCell ref="G201:J201"/>
    <mergeCell ref="K201:T201"/>
    <mergeCell ref="C201:D201"/>
    <mergeCell ref="J191:L191"/>
    <mergeCell ref="F192:G192"/>
    <mergeCell ref="H194:I194"/>
    <mergeCell ref="C200:D200"/>
    <mergeCell ref="E200:F200"/>
    <mergeCell ref="E194:F194"/>
    <mergeCell ref="K198:T199"/>
    <mergeCell ref="M191:T197"/>
    <mergeCell ref="C191:E191"/>
    <mergeCell ref="C198:F198"/>
    <mergeCell ref="E201:F201"/>
    <mergeCell ref="B173:C173"/>
    <mergeCell ref="D173:E173"/>
    <mergeCell ref="F173:I173"/>
    <mergeCell ref="J173:T173"/>
    <mergeCell ref="J168:T168"/>
    <mergeCell ref="B171:C171"/>
    <mergeCell ref="D171:E171"/>
    <mergeCell ref="F171:I171"/>
    <mergeCell ref="J171:T171"/>
    <mergeCell ref="J170:T170"/>
    <mergeCell ref="B172:C172"/>
    <mergeCell ref="D172:E172"/>
    <mergeCell ref="F170:I170"/>
    <mergeCell ref="B168:C168"/>
    <mergeCell ref="F169:I169"/>
    <mergeCell ref="D168:E168"/>
    <mergeCell ref="B169:C169"/>
    <mergeCell ref="F172:I172"/>
    <mergeCell ref="J172:T172"/>
    <mergeCell ref="D169:E169"/>
    <mergeCell ref="J169:T169"/>
    <mergeCell ref="D170:E170"/>
    <mergeCell ref="B170:C170"/>
    <mergeCell ref="B182:C182"/>
    <mergeCell ref="D180:E180"/>
    <mergeCell ref="D176:E176"/>
    <mergeCell ref="F176:I176"/>
    <mergeCell ref="J176:T176"/>
    <mergeCell ref="B177:C177"/>
    <mergeCell ref="D177:E177"/>
    <mergeCell ref="F177:I177"/>
    <mergeCell ref="J177:T177"/>
    <mergeCell ref="D181:E181"/>
    <mergeCell ref="B181:C181"/>
    <mergeCell ref="D179:E179"/>
    <mergeCell ref="F179:I179"/>
    <mergeCell ref="J179:T179"/>
    <mergeCell ref="B180:C180"/>
    <mergeCell ref="F180:I180"/>
    <mergeCell ref="J180:T180"/>
    <mergeCell ref="J178:T178"/>
    <mergeCell ref="B179:C179"/>
    <mergeCell ref="E146:F146"/>
    <mergeCell ref="E145:F145"/>
    <mergeCell ref="B138:T138"/>
    <mergeCell ref="B139:T139"/>
    <mergeCell ref="E143:F143"/>
    <mergeCell ref="B149:D149"/>
    <mergeCell ref="B148:D148"/>
    <mergeCell ref="E150:F150"/>
    <mergeCell ref="E142:F142"/>
    <mergeCell ref="B141:K141"/>
    <mergeCell ref="E147:F149"/>
    <mergeCell ref="K147:K149"/>
    <mergeCell ref="E144:F144"/>
    <mergeCell ref="B143:D143"/>
    <mergeCell ref="B147:D147"/>
    <mergeCell ref="L140:T151"/>
    <mergeCell ref="B154:K154"/>
    <mergeCell ref="S136:T136"/>
    <mergeCell ref="K133:R133"/>
    <mergeCell ref="B133:C133"/>
    <mergeCell ref="D133:J133"/>
    <mergeCell ref="B160:K160"/>
    <mergeCell ref="G159:K159"/>
    <mergeCell ref="B159:C159"/>
    <mergeCell ref="G155:H155"/>
    <mergeCell ref="D159:E159"/>
    <mergeCell ref="B157:K157"/>
    <mergeCell ref="B158:C158"/>
    <mergeCell ref="D158:E158"/>
    <mergeCell ref="J158:K158"/>
    <mergeCell ref="G158:H158"/>
    <mergeCell ref="G156:H156"/>
    <mergeCell ref="I156:K156"/>
    <mergeCell ref="I155:K155"/>
    <mergeCell ref="L154:T161"/>
    <mergeCell ref="B155:D155"/>
    <mergeCell ref="E155:F155"/>
    <mergeCell ref="B152:T152"/>
    <mergeCell ref="B145:D145"/>
    <mergeCell ref="B146:D146"/>
    <mergeCell ref="J162:T163"/>
    <mergeCell ref="B163:C163"/>
    <mergeCell ref="D163:E163"/>
    <mergeCell ref="B167:C167"/>
    <mergeCell ref="B161:K161"/>
    <mergeCell ref="B164:C164"/>
    <mergeCell ref="B165:C165"/>
    <mergeCell ref="F165:I165"/>
    <mergeCell ref="D167:E167"/>
    <mergeCell ref="J167:T167"/>
    <mergeCell ref="J165:T165"/>
    <mergeCell ref="B162:E162"/>
    <mergeCell ref="B166:C166"/>
    <mergeCell ref="J164:T164"/>
    <mergeCell ref="D166:E166"/>
    <mergeCell ref="F166:I166"/>
    <mergeCell ref="J166:T166"/>
    <mergeCell ref="F162:I163"/>
    <mergeCell ref="F164:I164"/>
    <mergeCell ref="D164:E164"/>
    <mergeCell ref="E82:I82"/>
    <mergeCell ref="J82:R82"/>
    <mergeCell ref="S82:T82"/>
    <mergeCell ref="C82:D82"/>
    <mergeCell ref="B83:B90"/>
    <mergeCell ref="E95:I95"/>
    <mergeCell ref="E94:I94"/>
    <mergeCell ref="J94:R94"/>
    <mergeCell ref="E93:I93"/>
    <mergeCell ref="J93:R93"/>
    <mergeCell ref="J89:R89"/>
    <mergeCell ref="S86:T86"/>
    <mergeCell ref="E87:I87"/>
    <mergeCell ref="J87:R87"/>
    <mergeCell ref="S87:T87"/>
    <mergeCell ref="J83:R83"/>
    <mergeCell ref="E88:I88"/>
    <mergeCell ref="S83:T83"/>
    <mergeCell ref="S88:T88"/>
    <mergeCell ref="E85:I85"/>
    <mergeCell ref="E90:I90"/>
    <mergeCell ref="J90:R90"/>
    <mergeCell ref="S90:T90"/>
    <mergeCell ref="C83:D90"/>
    <mergeCell ref="E77:H77"/>
    <mergeCell ref="I75:R75"/>
    <mergeCell ref="S75:T75"/>
    <mergeCell ref="B80:T80"/>
    <mergeCell ref="B81:T81"/>
    <mergeCell ref="E75:H75"/>
    <mergeCell ref="S76:T76"/>
    <mergeCell ref="B77:B79"/>
    <mergeCell ref="C77:D79"/>
    <mergeCell ref="I76:R76"/>
    <mergeCell ref="E79:H79"/>
    <mergeCell ref="I79:R79"/>
    <mergeCell ref="E78:H78"/>
    <mergeCell ref="I78:R78"/>
    <mergeCell ref="E76:H76"/>
    <mergeCell ref="I77:R77"/>
    <mergeCell ref="S77:T77"/>
    <mergeCell ref="S78:T79"/>
    <mergeCell ref="D106:J106"/>
    <mergeCell ref="K106:R106"/>
    <mergeCell ref="S115:T115"/>
    <mergeCell ref="B114:T114"/>
    <mergeCell ref="B115:E115"/>
    <mergeCell ref="B106:C106"/>
    <mergeCell ref="S106:T106"/>
    <mergeCell ref="B107:C107"/>
    <mergeCell ref="B116:E116"/>
    <mergeCell ref="G115:R115"/>
    <mergeCell ref="G116:R116"/>
    <mergeCell ref="B112:C112"/>
    <mergeCell ref="D112:J112"/>
    <mergeCell ref="K112:R112"/>
    <mergeCell ref="D107:J107"/>
    <mergeCell ref="K107:R107"/>
    <mergeCell ref="S112:T112"/>
    <mergeCell ref="S107:T107"/>
    <mergeCell ref="B108:C108"/>
    <mergeCell ref="D108:J108"/>
    <mergeCell ref="K108:R108"/>
    <mergeCell ref="S108:T108"/>
    <mergeCell ref="B111:C111"/>
    <mergeCell ref="D111:J111"/>
    <mergeCell ref="B117:E117"/>
    <mergeCell ref="S116:T116"/>
    <mergeCell ref="G117:R117"/>
    <mergeCell ref="S117:T117"/>
    <mergeCell ref="S118:T118"/>
    <mergeCell ref="B134:C134"/>
    <mergeCell ref="D134:J134"/>
    <mergeCell ref="D135:J135"/>
    <mergeCell ref="B132:C132"/>
    <mergeCell ref="K132:R132"/>
    <mergeCell ref="S132:T132"/>
    <mergeCell ref="S134:T134"/>
    <mergeCell ref="S133:T133"/>
    <mergeCell ref="D132:J132"/>
    <mergeCell ref="S135:T135"/>
    <mergeCell ref="B135:C135"/>
    <mergeCell ref="B127:T127"/>
    <mergeCell ref="B128:T128"/>
    <mergeCell ref="B129:T129"/>
    <mergeCell ref="B130:T130"/>
    <mergeCell ref="B131:T131"/>
    <mergeCell ref="D122:J122"/>
    <mergeCell ref="B122:C122"/>
    <mergeCell ref="S122:T122"/>
    <mergeCell ref="K111:R111"/>
    <mergeCell ref="S111:T111"/>
    <mergeCell ref="B109:C109"/>
    <mergeCell ref="D109:J109"/>
    <mergeCell ref="K109:R109"/>
    <mergeCell ref="S109:T109"/>
    <mergeCell ref="B110:C110"/>
    <mergeCell ref="D110:J110"/>
    <mergeCell ref="K110:R110"/>
    <mergeCell ref="S110:T110"/>
    <mergeCell ref="S84:T84"/>
    <mergeCell ref="E84:I84"/>
    <mergeCell ref="E102:I102"/>
    <mergeCell ref="J102:R102"/>
    <mergeCell ref="E99:I99"/>
    <mergeCell ref="J99:R99"/>
    <mergeCell ref="S94:T94"/>
    <mergeCell ref="S92:T92"/>
    <mergeCell ref="E98:I98"/>
    <mergeCell ref="S99:T99"/>
    <mergeCell ref="S101:T101"/>
    <mergeCell ref="S100:T100"/>
    <mergeCell ref="E97:I97"/>
    <mergeCell ref="E100:I100"/>
    <mergeCell ref="E101:I101"/>
    <mergeCell ref="J85:R85"/>
    <mergeCell ref="E89:I89"/>
    <mergeCell ref="J88:R88"/>
    <mergeCell ref="J84:R84"/>
    <mergeCell ref="E91:I91"/>
    <mergeCell ref="J91:R91"/>
    <mergeCell ref="S91:T91"/>
    <mergeCell ref="S95:T95"/>
    <mergeCell ref="K105:R105"/>
    <mergeCell ref="B104:C104"/>
    <mergeCell ref="S105:T105"/>
    <mergeCell ref="S97:T97"/>
    <mergeCell ref="S93:T93"/>
    <mergeCell ref="B94:B102"/>
    <mergeCell ref="C91:D93"/>
    <mergeCell ref="E83:I83"/>
    <mergeCell ref="B91:B93"/>
    <mergeCell ref="E96:I96"/>
    <mergeCell ref="J96:R96"/>
    <mergeCell ref="D104:J104"/>
    <mergeCell ref="K104:R104"/>
    <mergeCell ref="J98:R98"/>
    <mergeCell ref="C94:D102"/>
    <mergeCell ref="E92:I92"/>
    <mergeCell ref="S98:T98"/>
    <mergeCell ref="S96:T96"/>
    <mergeCell ref="J86:R86"/>
    <mergeCell ref="B105:C105"/>
    <mergeCell ref="D105:J105"/>
    <mergeCell ref="J92:R92"/>
    <mergeCell ref="J97:R97"/>
    <mergeCell ref="S102:T102"/>
    <mergeCell ref="S74:T74"/>
    <mergeCell ref="B65:B76"/>
    <mergeCell ref="S104:T104"/>
    <mergeCell ref="E68:H68"/>
    <mergeCell ref="I68:R68"/>
    <mergeCell ref="C65:D76"/>
    <mergeCell ref="E67:H67"/>
    <mergeCell ref="I67:R67"/>
    <mergeCell ref="E73:H73"/>
    <mergeCell ref="E71:H71"/>
    <mergeCell ref="S65:T65"/>
    <mergeCell ref="S72:T72"/>
    <mergeCell ref="S68:T68"/>
    <mergeCell ref="S69:T69"/>
    <mergeCell ref="I71:R71"/>
    <mergeCell ref="S70:T70"/>
    <mergeCell ref="S67:T67"/>
    <mergeCell ref="S71:T71"/>
    <mergeCell ref="I74:R74"/>
    <mergeCell ref="J101:R101"/>
    <mergeCell ref="J100:R100"/>
    <mergeCell ref="J95:R95"/>
    <mergeCell ref="S73:T73"/>
    <mergeCell ref="B103:T103"/>
    <mergeCell ref="C52:D64"/>
    <mergeCell ref="E51:H51"/>
    <mergeCell ref="I72:R72"/>
    <mergeCell ref="E56:H56"/>
    <mergeCell ref="I51:R51"/>
    <mergeCell ref="O33:Q34"/>
    <mergeCell ref="J33:N34"/>
    <mergeCell ref="R33:T34"/>
    <mergeCell ref="F33:I34"/>
    <mergeCell ref="B37:T37"/>
    <mergeCell ref="C51:D51"/>
    <mergeCell ref="E52:H54"/>
    <mergeCell ref="I52:R54"/>
    <mergeCell ref="S52:T54"/>
    <mergeCell ref="B52:B64"/>
    <mergeCell ref="I55:R55"/>
    <mergeCell ref="E64:H64"/>
    <mergeCell ref="S63:T63"/>
    <mergeCell ref="E60:H60"/>
    <mergeCell ref="I57:R57"/>
    <mergeCell ref="S57:T57"/>
    <mergeCell ref="S55:T55"/>
    <mergeCell ref="I60:R60"/>
    <mergeCell ref="S60:T60"/>
    <mergeCell ref="F12:I13"/>
    <mergeCell ref="J29:N29"/>
    <mergeCell ref="R29:T29"/>
    <mergeCell ref="F31:I32"/>
    <mergeCell ref="B30:E30"/>
    <mergeCell ref="S61:T61"/>
    <mergeCell ref="B35:E36"/>
    <mergeCell ref="R35:T36"/>
    <mergeCell ref="O35:Q36"/>
    <mergeCell ref="J35:N36"/>
    <mergeCell ref="S38:T38"/>
    <mergeCell ref="I58:R58"/>
    <mergeCell ref="S58:T58"/>
    <mergeCell ref="S51:T51"/>
    <mergeCell ref="B38:H38"/>
    <mergeCell ref="I38:J38"/>
    <mergeCell ref="K38:L38"/>
    <mergeCell ref="M38:R38"/>
    <mergeCell ref="B47:T47"/>
    <mergeCell ref="B49:T49"/>
    <mergeCell ref="B50:T50"/>
    <mergeCell ref="R31:T32"/>
    <mergeCell ref="O31:Q32"/>
    <mergeCell ref="J30:N30"/>
    <mergeCell ref="F16:I18"/>
    <mergeCell ref="B16:E18"/>
    <mergeCell ref="B14:E15"/>
    <mergeCell ref="R16:T18"/>
    <mergeCell ref="O16:Q18"/>
    <mergeCell ref="R14:T15"/>
    <mergeCell ref="O14:Q15"/>
    <mergeCell ref="J14:N15"/>
    <mergeCell ref="F14:I15"/>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B9:T9"/>
    <mergeCell ref="F10:I11"/>
    <mergeCell ref="J10:N11"/>
    <mergeCell ref="O10:Q11"/>
    <mergeCell ref="R10:T11"/>
    <mergeCell ref="B33:E34"/>
    <mergeCell ref="B12:E13"/>
    <mergeCell ref="O30:Q30"/>
    <mergeCell ref="R30:T30"/>
    <mergeCell ref="F29:I29"/>
    <mergeCell ref="B29:E29"/>
    <mergeCell ref="O29:Q29"/>
    <mergeCell ref="J31:N32"/>
    <mergeCell ref="B31:E32"/>
    <mergeCell ref="F19:I22"/>
    <mergeCell ref="B23:E27"/>
    <mergeCell ref="R28:T28"/>
    <mergeCell ref="F30:I30"/>
    <mergeCell ref="J12:N12"/>
    <mergeCell ref="O12:Q13"/>
    <mergeCell ref="R12:T13"/>
    <mergeCell ref="J13:N13"/>
    <mergeCell ref="B10:E11"/>
    <mergeCell ref="J16:N18"/>
    <mergeCell ref="I64:R64"/>
    <mergeCell ref="S64:T64"/>
    <mergeCell ref="E58:H58"/>
    <mergeCell ref="S56:T56"/>
    <mergeCell ref="E57:H57"/>
    <mergeCell ref="E59:H59"/>
    <mergeCell ref="J19:N22"/>
    <mergeCell ref="O19:Q22"/>
    <mergeCell ref="R19:T22"/>
    <mergeCell ref="B28:E28"/>
    <mergeCell ref="F28:I28"/>
    <mergeCell ref="J28:N28"/>
    <mergeCell ref="R23:T27"/>
    <mergeCell ref="O23:Q27"/>
    <mergeCell ref="J24:N27"/>
    <mergeCell ref="F23:I27"/>
    <mergeCell ref="J23:N23"/>
    <mergeCell ref="B19:E22"/>
    <mergeCell ref="O28:Q28"/>
    <mergeCell ref="S59:T59"/>
    <mergeCell ref="I56:R56"/>
    <mergeCell ref="S62:T62"/>
    <mergeCell ref="I59:R59"/>
    <mergeCell ref="F35:I36"/>
    <mergeCell ref="V278:W278"/>
    <mergeCell ref="B276:T276"/>
    <mergeCell ref="B277:F277"/>
    <mergeCell ref="G277:R277"/>
    <mergeCell ref="S277:T277"/>
    <mergeCell ref="B269:B274"/>
    <mergeCell ref="M271:T272"/>
    <mergeCell ref="C273:F273"/>
    <mergeCell ref="C274:D274"/>
    <mergeCell ref="E274:F274"/>
    <mergeCell ref="F272:G272"/>
    <mergeCell ref="H272:I272"/>
    <mergeCell ref="J272:L272"/>
    <mergeCell ref="G273:J274"/>
    <mergeCell ref="F271:G271"/>
    <mergeCell ref="H271:I271"/>
    <mergeCell ref="J271:L271"/>
    <mergeCell ref="B275:T275"/>
    <mergeCell ref="K273:T274"/>
    <mergeCell ref="E55:H55"/>
    <mergeCell ref="S89:T89"/>
    <mergeCell ref="S85:T85"/>
    <mergeCell ref="E86:I86"/>
    <mergeCell ref="B347:F347"/>
    <mergeCell ref="G347:R347"/>
    <mergeCell ref="S347:T347"/>
    <mergeCell ref="G344:R344"/>
    <mergeCell ref="S344:T344"/>
    <mergeCell ref="B345:F345"/>
    <mergeCell ref="B346:F346"/>
    <mergeCell ref="G346:R346"/>
    <mergeCell ref="S346:T346"/>
    <mergeCell ref="G345:R345"/>
    <mergeCell ref="S345:T345"/>
    <mergeCell ref="B344:F344"/>
    <mergeCell ref="G312:R313"/>
    <mergeCell ref="G317:R317"/>
    <mergeCell ref="G318:R318"/>
    <mergeCell ref="G300:R301"/>
    <mergeCell ref="G314:R314"/>
    <mergeCell ref="B342:T342"/>
    <mergeCell ref="B343:F343"/>
    <mergeCell ref="G343:R343"/>
    <mergeCell ref="W289:X332"/>
    <mergeCell ref="G290:R290"/>
    <mergeCell ref="G291:R291"/>
    <mergeCell ref="G292:R292"/>
    <mergeCell ref="G293:R293"/>
    <mergeCell ref="G294:R294"/>
    <mergeCell ref="G295:R295"/>
    <mergeCell ref="G298:R298"/>
    <mergeCell ref="G328:R328"/>
    <mergeCell ref="G329:R329"/>
    <mergeCell ref="G330:R330"/>
    <mergeCell ref="G326:R326"/>
    <mergeCell ref="G325:R325"/>
    <mergeCell ref="G324:R324"/>
    <mergeCell ref="G327:R327"/>
    <mergeCell ref="G323:R323"/>
    <mergeCell ref="G315:R315"/>
    <mergeCell ref="G316:R316"/>
    <mergeCell ref="G309:R309"/>
    <mergeCell ref="G308:R308"/>
    <mergeCell ref="G305:R306"/>
    <mergeCell ref="G296:R296"/>
    <mergeCell ref="G297:R297"/>
    <mergeCell ref="S289:T332"/>
    <mergeCell ref="S343:T343"/>
    <mergeCell ref="G338:R338"/>
    <mergeCell ref="B338:F338"/>
    <mergeCell ref="B337:F337"/>
    <mergeCell ref="G319:R320"/>
    <mergeCell ref="B341:F341"/>
    <mergeCell ref="G341:R341"/>
    <mergeCell ref="S337:T341"/>
    <mergeCell ref="G332:R332"/>
    <mergeCell ref="G333:R333"/>
    <mergeCell ref="G334:R335"/>
    <mergeCell ref="G336:R336"/>
    <mergeCell ref="G340:R340"/>
    <mergeCell ref="B340:F340"/>
    <mergeCell ref="G339:R339"/>
    <mergeCell ref="G304:R304"/>
    <mergeCell ref="B289:F336"/>
    <mergeCell ref="E239:F239"/>
    <mergeCell ref="J257:L257"/>
    <mergeCell ref="J265:K265"/>
    <mergeCell ref="F258:G258"/>
    <mergeCell ref="B249:C249"/>
    <mergeCell ref="D248:E248"/>
    <mergeCell ref="J249:T249"/>
    <mergeCell ref="B245:F245"/>
    <mergeCell ref="I245:J245"/>
    <mergeCell ref="L245:T245"/>
    <mergeCell ref="J252:T252"/>
    <mergeCell ref="S287:T287"/>
    <mergeCell ref="B242:C242"/>
    <mergeCell ref="G311:R311"/>
    <mergeCell ref="C269:T269"/>
    <mergeCell ref="C265:G265"/>
    <mergeCell ref="B281:F281"/>
    <mergeCell ref="G281:R281"/>
    <mergeCell ref="S281:T281"/>
    <mergeCell ref="C266:F266"/>
    <mergeCell ref="C267:D267"/>
    <mergeCell ref="S280:T280"/>
    <mergeCell ref="G289:R289"/>
    <mergeCell ref="B283:F283"/>
    <mergeCell ref="S288:T288"/>
    <mergeCell ref="G307:R307"/>
    <mergeCell ref="G303:R303"/>
    <mergeCell ref="G302:R302"/>
    <mergeCell ref="G299:R299"/>
    <mergeCell ref="B356:F356"/>
    <mergeCell ref="G356:P356"/>
    <mergeCell ref="Q356:T356"/>
    <mergeCell ref="B352:T352"/>
    <mergeCell ref="B353:T353"/>
    <mergeCell ref="B354:Q354"/>
    <mergeCell ref="R354:T354"/>
    <mergeCell ref="B348:F348"/>
    <mergeCell ref="G348:R348"/>
    <mergeCell ref="S348:T348"/>
    <mergeCell ref="B355:F355"/>
    <mergeCell ref="G355:P355"/>
    <mergeCell ref="Q355:T355"/>
    <mergeCell ref="B350:F350"/>
    <mergeCell ref="G350:R350"/>
    <mergeCell ref="S350:T350"/>
    <mergeCell ref="B349:F349"/>
    <mergeCell ref="G349:R349"/>
    <mergeCell ref="S349:T349"/>
    <mergeCell ref="B174:C174"/>
    <mergeCell ref="D174:E174"/>
    <mergeCell ref="F174:I174"/>
    <mergeCell ref="J174:T174"/>
    <mergeCell ref="B175:C175"/>
    <mergeCell ref="D175:E175"/>
    <mergeCell ref="B189:B210"/>
    <mergeCell ref="C190:L190"/>
    <mergeCell ref="E203:F203"/>
    <mergeCell ref="G203:J203"/>
    <mergeCell ref="K203:T203"/>
    <mergeCell ref="C204:D204"/>
    <mergeCell ref="F175:I175"/>
    <mergeCell ref="J175:T175"/>
    <mergeCell ref="B188:T188"/>
    <mergeCell ref="B176:C176"/>
    <mergeCell ref="B184:C184"/>
    <mergeCell ref="F181:I181"/>
    <mergeCell ref="J181:T181"/>
    <mergeCell ref="D182:E182"/>
    <mergeCell ref="F182:I182"/>
    <mergeCell ref="J182:T182"/>
    <mergeCell ref="G310:R310"/>
    <mergeCell ref="B339:F339"/>
    <mergeCell ref="B255:B267"/>
    <mergeCell ref="B288:F288"/>
    <mergeCell ref="C258:E258"/>
    <mergeCell ref="F259:G259"/>
    <mergeCell ref="C259:E259"/>
    <mergeCell ref="G288:R288"/>
    <mergeCell ref="H259:I259"/>
    <mergeCell ref="C270:L270"/>
    <mergeCell ref="B280:F280"/>
    <mergeCell ref="B287:F287"/>
    <mergeCell ref="G287:R287"/>
    <mergeCell ref="M265:T265"/>
    <mergeCell ref="C263:L263"/>
    <mergeCell ref="J259:L259"/>
    <mergeCell ref="G337:R337"/>
    <mergeCell ref="G278:R278"/>
    <mergeCell ref="G321:R322"/>
    <mergeCell ref="G331:R331"/>
    <mergeCell ref="M270:T270"/>
    <mergeCell ref="S283:T283"/>
    <mergeCell ref="S279:T279"/>
    <mergeCell ref="G280:R280"/>
    <mergeCell ref="B221:B234"/>
    <mergeCell ref="L238:T244"/>
    <mergeCell ref="G239:H239"/>
    <mergeCell ref="I239:K239"/>
    <mergeCell ref="D241:E241"/>
    <mergeCell ref="J223:L223"/>
    <mergeCell ref="L237:T237"/>
    <mergeCell ref="M234:T234"/>
    <mergeCell ref="C227:D227"/>
    <mergeCell ref="H226:I226"/>
    <mergeCell ref="C229:L229"/>
    <mergeCell ref="G230:H230"/>
    <mergeCell ref="E226:F226"/>
    <mergeCell ref="C226:D226"/>
    <mergeCell ref="C230:E230"/>
    <mergeCell ref="K226:L226"/>
    <mergeCell ref="H223:I223"/>
    <mergeCell ref="H224:I224"/>
    <mergeCell ref="J232:L233"/>
    <mergeCell ref="C233:D233"/>
    <mergeCell ref="E233:F233"/>
    <mergeCell ref="B238:D238"/>
    <mergeCell ref="B240:K240"/>
    <mergeCell ref="C234:D234"/>
    <mergeCell ref="G283:R283"/>
    <mergeCell ref="M256:T256"/>
    <mergeCell ref="E262:F262"/>
    <mergeCell ref="G266:J267"/>
    <mergeCell ref="K266:T267"/>
    <mergeCell ref="E267:F267"/>
    <mergeCell ref="S278:T278"/>
    <mergeCell ref="H265:I265"/>
    <mergeCell ref="B268:T268"/>
    <mergeCell ref="C272:E272"/>
    <mergeCell ref="B278:F278"/>
    <mergeCell ref="B282:T282"/>
    <mergeCell ref="B279:F279"/>
    <mergeCell ref="G279:R279"/>
    <mergeCell ref="C271:E271"/>
    <mergeCell ref="B253:T253"/>
    <mergeCell ref="B254:T254"/>
    <mergeCell ref="C264:G264"/>
    <mergeCell ref="F257:G257"/>
    <mergeCell ref="C256:L256"/>
    <mergeCell ref="H261:L261"/>
    <mergeCell ref="H258:I258"/>
    <mergeCell ref="H262:L262"/>
    <mergeCell ref="J264:K264"/>
    <mergeCell ref="E261:F261"/>
    <mergeCell ref="H257:I257"/>
    <mergeCell ref="H264:I264"/>
    <mergeCell ref="C262:D262"/>
    <mergeCell ref="M264:T264"/>
    <mergeCell ref="J258:L258"/>
    <mergeCell ref="C255:T255"/>
    <mergeCell ref="M257:T263"/>
    <mergeCell ref="C257:E257"/>
    <mergeCell ref="C261:D261"/>
    <mergeCell ref="F252:I252"/>
    <mergeCell ref="B252:C252"/>
    <mergeCell ref="M190:T190"/>
    <mergeCell ref="C192:E192"/>
    <mergeCell ref="J192:L192"/>
    <mergeCell ref="H192:I192"/>
    <mergeCell ref="C231:T231"/>
    <mergeCell ref="C223:E223"/>
    <mergeCell ref="F249:I249"/>
    <mergeCell ref="L246:T246"/>
    <mergeCell ref="D249:E249"/>
    <mergeCell ref="B251:C251"/>
    <mergeCell ref="D250:E250"/>
    <mergeCell ref="F250:I250"/>
    <mergeCell ref="J250:T250"/>
    <mergeCell ref="B246:F246"/>
    <mergeCell ref="F251:I251"/>
    <mergeCell ref="J251:T251"/>
    <mergeCell ref="D251:E251"/>
    <mergeCell ref="H191:I191"/>
    <mergeCell ref="B220:T220"/>
    <mergeCell ref="E227:F227"/>
    <mergeCell ref="J230:K230"/>
    <mergeCell ref="D252:E252"/>
    <mergeCell ref="B237:K237"/>
    <mergeCell ref="E69:H69"/>
    <mergeCell ref="I69:R69"/>
    <mergeCell ref="I61:R61"/>
    <mergeCell ref="E65:H66"/>
    <mergeCell ref="I73:R73"/>
    <mergeCell ref="I65:R66"/>
    <mergeCell ref="E72:H72"/>
    <mergeCell ref="E74:H74"/>
    <mergeCell ref="E70:H70"/>
    <mergeCell ref="I70:R70"/>
    <mergeCell ref="E63:H63"/>
    <mergeCell ref="I63:R63"/>
    <mergeCell ref="E62:H62"/>
    <mergeCell ref="I62:R62"/>
    <mergeCell ref="B235:T235"/>
    <mergeCell ref="G234:I234"/>
    <mergeCell ref="M232:T233"/>
    <mergeCell ref="G232:I233"/>
    <mergeCell ref="F224:G224"/>
    <mergeCell ref="J234:L234"/>
    <mergeCell ref="E61:H61"/>
    <mergeCell ref="K206:T206"/>
    <mergeCell ref="E206:F206"/>
    <mergeCell ref="G206:J206"/>
    <mergeCell ref="S137:T137"/>
    <mergeCell ref="B144:D144"/>
    <mergeCell ref="E199:F199"/>
    <mergeCell ref="G245:H245"/>
    <mergeCell ref="C218:D218"/>
    <mergeCell ref="E218:F218"/>
    <mergeCell ref="G218:J218"/>
    <mergeCell ref="K218:T218"/>
    <mergeCell ref="C199:D199"/>
    <mergeCell ref="G205:J205"/>
    <mergeCell ref="G210:J210"/>
    <mergeCell ref="C209:D209"/>
    <mergeCell ref="C208:D208"/>
    <mergeCell ref="C216:D216"/>
    <mergeCell ref="C217:D217"/>
    <mergeCell ref="E217:F217"/>
    <mergeCell ref="G217:J217"/>
    <mergeCell ref="E216:F216"/>
    <mergeCell ref="K137:R137"/>
    <mergeCell ref="E234:F234"/>
    <mergeCell ref="C232:F232"/>
    <mergeCell ref="K213:T213"/>
    <mergeCell ref="K208:T208"/>
    <mergeCell ref="I246:J246"/>
    <mergeCell ref="B248:C248"/>
    <mergeCell ref="F247:I248"/>
    <mergeCell ref="G246:H246"/>
    <mergeCell ref="J247:T248"/>
    <mergeCell ref="B247:E247"/>
    <mergeCell ref="I238:K238"/>
    <mergeCell ref="B241:C241"/>
    <mergeCell ref="K219:T219"/>
    <mergeCell ref="B244:K244"/>
    <mergeCell ref="D242:E242"/>
    <mergeCell ref="B243:K243"/>
    <mergeCell ref="B236:T236"/>
    <mergeCell ref="H227:I227"/>
    <mergeCell ref="G242:K242"/>
    <mergeCell ref="G241:K241"/>
    <mergeCell ref="M222:T230"/>
    <mergeCell ref="C219:D219"/>
    <mergeCell ref="E219:F219"/>
    <mergeCell ref="G219:J219"/>
    <mergeCell ref="C221:T221"/>
    <mergeCell ref="C222:L222"/>
    <mergeCell ref="F223:G223"/>
    <mergeCell ref="J224:L224"/>
    <mergeCell ref="C210:D210"/>
    <mergeCell ref="K209:T209"/>
    <mergeCell ref="C213:D213"/>
    <mergeCell ref="E213:F213"/>
    <mergeCell ref="G208:J208"/>
    <mergeCell ref="K210:T210"/>
    <mergeCell ref="E208:F208"/>
    <mergeCell ref="E209:F209"/>
    <mergeCell ref="E210:F210"/>
    <mergeCell ref="G211:J211"/>
    <mergeCell ref="C205:D205"/>
    <mergeCell ref="C206:D206"/>
    <mergeCell ref="H195:L195"/>
    <mergeCell ref="C189:T189"/>
    <mergeCell ref="K134:R134"/>
    <mergeCell ref="B150:D150"/>
    <mergeCell ref="K135:R135"/>
    <mergeCell ref="K217:T217"/>
    <mergeCell ref="G213:J213"/>
    <mergeCell ref="D184:E184"/>
    <mergeCell ref="F184:I184"/>
    <mergeCell ref="C207:D207"/>
    <mergeCell ref="C203:D203"/>
    <mergeCell ref="G216:J216"/>
    <mergeCell ref="K216:T216"/>
    <mergeCell ref="C211:D211"/>
    <mergeCell ref="E211:F211"/>
    <mergeCell ref="K211:T211"/>
    <mergeCell ref="C212:D212"/>
    <mergeCell ref="G212:J212"/>
    <mergeCell ref="K212:T212"/>
    <mergeCell ref="B137:C137"/>
    <mergeCell ref="D137:J137"/>
    <mergeCell ref="E212:F212"/>
    <mergeCell ref="K204:T204"/>
    <mergeCell ref="B142:D142"/>
    <mergeCell ref="E238:F238"/>
    <mergeCell ref="G238:H238"/>
    <mergeCell ref="B239:D239"/>
    <mergeCell ref="K227:L227"/>
    <mergeCell ref="C224:E224"/>
    <mergeCell ref="B136:C136"/>
    <mergeCell ref="D136:J136"/>
    <mergeCell ref="K136:R136"/>
    <mergeCell ref="B156:D156"/>
    <mergeCell ref="E156:F156"/>
    <mergeCell ref="G209:J209"/>
    <mergeCell ref="F191:G191"/>
    <mergeCell ref="K207:T207"/>
    <mergeCell ref="G198:J199"/>
    <mergeCell ref="C194:D194"/>
    <mergeCell ref="C197:L197"/>
    <mergeCell ref="C195:D195"/>
    <mergeCell ref="G204:J204"/>
    <mergeCell ref="K205:T205"/>
    <mergeCell ref="E207:F207"/>
    <mergeCell ref="G207:J207"/>
    <mergeCell ref="E205:F205"/>
    <mergeCell ref="B39:H39"/>
    <mergeCell ref="I39:J39"/>
    <mergeCell ref="K39:L39"/>
    <mergeCell ref="M39:R39"/>
    <mergeCell ref="B40:H40"/>
    <mergeCell ref="I40:J40"/>
    <mergeCell ref="K40:L40"/>
    <mergeCell ref="M40:R40"/>
    <mergeCell ref="B41:H41"/>
    <mergeCell ref="I41:J41"/>
    <mergeCell ref="K41:L41"/>
    <mergeCell ref="M41:R41"/>
    <mergeCell ref="B45:H45"/>
    <mergeCell ref="I45:J45"/>
    <mergeCell ref="K45:L45"/>
    <mergeCell ref="M45:R45"/>
    <mergeCell ref="B42:H42"/>
    <mergeCell ref="I42:J42"/>
    <mergeCell ref="K42:L42"/>
    <mergeCell ref="M42:R42"/>
    <mergeCell ref="B43:H43"/>
    <mergeCell ref="I43:J43"/>
    <mergeCell ref="K43:L43"/>
    <mergeCell ref="M43:R43"/>
    <mergeCell ref="B44:H44"/>
    <mergeCell ref="I44:J44"/>
    <mergeCell ref="K44:L44"/>
    <mergeCell ref="M44:R44"/>
  </mergeCells>
  <phoneticPr fontId="28"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81"/>
  <sheetViews>
    <sheetView zoomScale="70" zoomScaleNormal="70" workbookViewId="0">
      <selection activeCell="H7" sqref="H7:I8"/>
    </sheetView>
  </sheetViews>
  <sheetFormatPr baseColWidth="10" defaultColWidth="10.85546875" defaultRowHeight="12.75" x14ac:dyDescent="0.2"/>
  <cols>
    <col min="1" max="1" width="4.5703125" style="53" customWidth="1"/>
    <col min="2" max="2" width="20.28515625" style="52" customWidth="1"/>
    <col min="3" max="3" width="10" style="53" customWidth="1"/>
    <col min="4" max="4" width="11.28515625" style="53" customWidth="1"/>
    <col min="5" max="5" width="11.42578125" style="53" customWidth="1"/>
    <col min="6" max="6" width="11.7109375" style="53" customWidth="1"/>
    <col min="7" max="7" width="15.42578125" style="53" customWidth="1"/>
    <col min="8" max="8" width="10.7109375" style="53" customWidth="1"/>
    <col min="9" max="10" width="19.42578125" style="53" customWidth="1"/>
    <col min="11" max="11" width="17.140625" style="53" customWidth="1"/>
    <col min="12" max="16" width="10.85546875" style="53"/>
    <col min="17" max="17" width="15" style="53" customWidth="1"/>
    <col min="18" max="18" width="10.5703125" style="53" customWidth="1"/>
    <col min="19" max="19" width="17" style="53" customWidth="1"/>
    <col min="20" max="16384" width="10.85546875" style="53"/>
  </cols>
  <sheetData>
    <row r="1" spans="2:19" ht="15" thickBot="1" x14ac:dyDescent="0.25">
      <c r="K1" s="6"/>
      <c r="L1" s="6"/>
      <c r="M1" s="6"/>
      <c r="N1" s="6"/>
      <c r="O1" s="6"/>
      <c r="P1" s="6"/>
      <c r="Q1" s="6"/>
      <c r="R1" s="6"/>
      <c r="S1" s="176"/>
    </row>
    <row r="2" spans="2:19" ht="14.25" customHeight="1" x14ac:dyDescent="0.2">
      <c r="B2" s="671" t="s">
        <v>335</v>
      </c>
      <c r="C2" s="672"/>
      <c r="D2" s="672"/>
      <c r="E2" s="672"/>
      <c r="F2" s="672"/>
      <c r="G2" s="672"/>
      <c r="H2" s="672"/>
      <c r="I2" s="673"/>
      <c r="J2" s="179"/>
      <c r="K2" s="677"/>
      <c r="L2" s="679" t="s">
        <v>334</v>
      </c>
      <c r="M2" s="680"/>
      <c r="N2" s="680"/>
      <c r="O2" s="680"/>
      <c r="P2" s="680"/>
      <c r="Q2" s="680"/>
      <c r="R2" s="681"/>
      <c r="S2" s="682"/>
    </row>
    <row r="3" spans="2:19" ht="34.5" customHeight="1" x14ac:dyDescent="0.2">
      <c r="B3" s="674"/>
      <c r="C3" s="675"/>
      <c r="D3" s="675"/>
      <c r="E3" s="675"/>
      <c r="F3" s="675"/>
      <c r="G3" s="675"/>
      <c r="H3" s="675"/>
      <c r="I3" s="676"/>
      <c r="J3" s="179"/>
      <c r="K3" s="678"/>
      <c r="L3" s="684" t="s">
        <v>335</v>
      </c>
      <c r="M3" s="685"/>
      <c r="N3" s="685"/>
      <c r="O3" s="685"/>
      <c r="P3" s="685"/>
      <c r="Q3" s="685"/>
      <c r="R3" s="686"/>
      <c r="S3" s="683"/>
    </row>
    <row r="4" spans="2:19" ht="27.75" customHeight="1" x14ac:dyDescent="0.2">
      <c r="B4" s="687" t="s">
        <v>336</v>
      </c>
      <c r="C4" s="688"/>
      <c r="D4" s="688"/>
      <c r="E4" s="688"/>
      <c r="F4" s="689"/>
      <c r="G4" s="161" t="s">
        <v>641</v>
      </c>
      <c r="H4" s="162" t="s">
        <v>2</v>
      </c>
      <c r="I4" s="163" t="s">
        <v>0</v>
      </c>
      <c r="J4" s="180"/>
      <c r="K4" s="678"/>
      <c r="L4" s="684" t="s">
        <v>336</v>
      </c>
      <c r="M4" s="685"/>
      <c r="N4" s="685"/>
      <c r="O4" s="685"/>
      <c r="P4" s="685"/>
      <c r="Q4" s="685"/>
      <c r="R4" s="686"/>
      <c r="S4" s="683"/>
    </row>
    <row r="5" spans="2:19" ht="27.75" customHeight="1" thickBot="1" x14ac:dyDescent="0.3">
      <c r="B5" s="690"/>
      <c r="C5" s="691"/>
      <c r="D5" s="691"/>
      <c r="E5" s="691"/>
      <c r="F5" s="692"/>
      <c r="G5" s="164" t="s">
        <v>673</v>
      </c>
      <c r="H5" s="165">
        <v>3</v>
      </c>
      <c r="I5" s="166" t="s">
        <v>342</v>
      </c>
      <c r="J5" s="181"/>
      <c r="K5" s="678"/>
      <c r="L5" s="693" t="s">
        <v>1014</v>
      </c>
      <c r="M5" s="694"/>
      <c r="N5" s="694"/>
      <c r="O5" s="694"/>
      <c r="P5" s="694"/>
      <c r="Q5" s="694"/>
      <c r="R5" s="695"/>
      <c r="S5" s="683"/>
    </row>
    <row r="6" spans="2:19" ht="33.75" customHeight="1" x14ac:dyDescent="0.2">
      <c r="B6" s="715" t="s">
        <v>344</v>
      </c>
      <c r="C6" s="716"/>
      <c r="D6" s="716"/>
      <c r="E6" s="716"/>
      <c r="F6" s="716"/>
      <c r="G6" s="716"/>
      <c r="H6" s="717"/>
      <c r="I6" s="707"/>
      <c r="J6" s="180"/>
      <c r="K6" s="718" t="s">
        <v>337</v>
      </c>
      <c r="L6" s="719"/>
      <c r="M6" s="722" t="s">
        <v>109</v>
      </c>
      <c r="N6" s="723"/>
      <c r="O6" s="722" t="s">
        <v>110</v>
      </c>
      <c r="P6" s="723"/>
      <c r="Q6" s="726" t="s">
        <v>338</v>
      </c>
      <c r="R6" s="728" t="s">
        <v>2</v>
      </c>
      <c r="S6" s="696" t="s">
        <v>0</v>
      </c>
    </row>
    <row r="7" spans="2:19" ht="15" customHeight="1" x14ac:dyDescent="0.2">
      <c r="B7" s="698" t="s">
        <v>346</v>
      </c>
      <c r="C7" s="699"/>
      <c r="D7" s="702">
        <v>1</v>
      </c>
      <c r="E7" s="702">
        <v>2</v>
      </c>
      <c r="F7" s="702">
        <v>3</v>
      </c>
      <c r="G7" s="704" t="s">
        <v>347</v>
      </c>
      <c r="H7" s="706" t="s">
        <v>99</v>
      </c>
      <c r="I7" s="707"/>
      <c r="J7" s="180"/>
      <c r="K7" s="720"/>
      <c r="L7" s="721"/>
      <c r="M7" s="724"/>
      <c r="N7" s="725"/>
      <c r="O7" s="724"/>
      <c r="P7" s="725"/>
      <c r="Q7" s="727"/>
      <c r="R7" s="729"/>
      <c r="S7" s="697"/>
    </row>
    <row r="8" spans="2:19" ht="15.75" customHeight="1" thickBot="1" x14ac:dyDescent="0.25">
      <c r="B8" s="700"/>
      <c r="C8" s="701"/>
      <c r="D8" s="703"/>
      <c r="E8" s="703"/>
      <c r="F8" s="703"/>
      <c r="G8" s="705"/>
      <c r="H8" s="708"/>
      <c r="I8" s="709"/>
      <c r="J8" s="180"/>
      <c r="K8" s="710" t="s">
        <v>339</v>
      </c>
      <c r="L8" s="711"/>
      <c r="M8" s="712" t="s">
        <v>340</v>
      </c>
      <c r="N8" s="712"/>
      <c r="O8" s="713" t="s">
        <v>341</v>
      </c>
      <c r="P8" s="714"/>
      <c r="Q8" s="134">
        <v>42309</v>
      </c>
      <c r="R8" s="135">
        <v>2</v>
      </c>
      <c r="S8" s="194" t="s">
        <v>343</v>
      </c>
    </row>
    <row r="9" spans="2:19" ht="15.75" customHeight="1" thickBot="1" x14ac:dyDescent="0.3">
      <c r="B9" s="167">
        <v>3</v>
      </c>
      <c r="C9" s="168">
        <v>500</v>
      </c>
      <c r="D9" s="168">
        <v>3</v>
      </c>
      <c r="E9" s="168">
        <v>50</v>
      </c>
      <c r="F9" s="168"/>
      <c r="G9" s="168"/>
      <c r="H9" s="730"/>
      <c r="I9" s="731"/>
      <c r="J9" s="182"/>
      <c r="K9" s="732" t="s">
        <v>345</v>
      </c>
      <c r="L9" s="733"/>
      <c r="M9" s="733"/>
      <c r="N9" s="733"/>
      <c r="O9" s="733"/>
      <c r="P9" s="733"/>
      <c r="Q9" s="733"/>
      <c r="R9" s="733"/>
      <c r="S9" s="734"/>
    </row>
    <row r="10" spans="2:19" ht="20.25" customHeight="1" x14ac:dyDescent="0.2">
      <c r="B10" s="735" t="s">
        <v>348</v>
      </c>
      <c r="C10" s="169">
        <v>1</v>
      </c>
      <c r="D10" s="54">
        <v>227</v>
      </c>
      <c r="E10" s="54">
        <v>164</v>
      </c>
      <c r="F10" s="54">
        <v>11</v>
      </c>
      <c r="G10" s="170">
        <f t="shared" ref="G10:G40" si="0">+D10+E10+F10</f>
        <v>402</v>
      </c>
      <c r="H10" s="738"/>
      <c r="I10" s="739"/>
      <c r="J10" s="199"/>
      <c r="K10" s="740" t="s">
        <v>346</v>
      </c>
      <c r="L10" s="741"/>
      <c r="M10" s="742">
        <v>1</v>
      </c>
      <c r="N10" s="742">
        <v>2</v>
      </c>
      <c r="O10" s="743">
        <v>3</v>
      </c>
      <c r="P10" s="743">
        <v>4</v>
      </c>
      <c r="Q10" s="742" t="s">
        <v>347</v>
      </c>
      <c r="R10" s="745" t="s">
        <v>99</v>
      </c>
      <c r="S10" s="746"/>
    </row>
    <row r="11" spans="2:19" ht="16.5" customHeight="1" thickBot="1" x14ac:dyDescent="0.25">
      <c r="B11" s="736"/>
      <c r="C11" s="171" t="s">
        <v>352</v>
      </c>
      <c r="D11" s="56">
        <f>+D10*0.4</f>
        <v>90.800000000000011</v>
      </c>
      <c r="E11" s="56">
        <f t="shared" ref="E11" si="1">+E10*0.4</f>
        <v>65.600000000000009</v>
      </c>
      <c r="F11" s="56">
        <v>4</v>
      </c>
      <c r="G11" s="56">
        <f t="shared" si="0"/>
        <v>160.40000000000003</v>
      </c>
      <c r="H11" s="748"/>
      <c r="I11" s="749"/>
      <c r="J11" s="199"/>
      <c r="K11" s="710"/>
      <c r="L11" s="711"/>
      <c r="M11" s="712"/>
      <c r="N11" s="712"/>
      <c r="O11" s="744"/>
      <c r="P11" s="744"/>
      <c r="Q11" s="712"/>
      <c r="R11" s="747"/>
      <c r="S11" s="734"/>
    </row>
    <row r="12" spans="2:19" ht="25.5" customHeight="1" thickBot="1" x14ac:dyDescent="0.25">
      <c r="B12" s="737"/>
      <c r="C12" s="172">
        <v>0.6</v>
      </c>
      <c r="D12" s="57">
        <f>+D10*0.6</f>
        <v>136.19999999999999</v>
      </c>
      <c r="E12" s="57">
        <f t="shared" ref="E12" si="2">+E10*0.6</f>
        <v>98.399999999999991</v>
      </c>
      <c r="F12" s="57">
        <v>7</v>
      </c>
      <c r="G12" s="57">
        <f t="shared" si="0"/>
        <v>241.59999999999997</v>
      </c>
      <c r="H12" s="750"/>
      <c r="I12" s="751"/>
      <c r="J12" s="199"/>
      <c r="K12" s="752" t="s">
        <v>348</v>
      </c>
      <c r="L12" s="136">
        <v>1</v>
      </c>
      <c r="M12" s="55">
        <v>227</v>
      </c>
      <c r="N12" s="55">
        <v>164</v>
      </c>
      <c r="O12" s="55">
        <v>11</v>
      </c>
      <c r="P12" s="55">
        <v>0</v>
      </c>
      <c r="Q12" s="137">
        <f>SUM(M12:P12)</f>
        <v>402</v>
      </c>
      <c r="R12" s="754"/>
      <c r="S12" s="755"/>
    </row>
    <row r="13" spans="2:19" x14ac:dyDescent="0.2">
      <c r="B13" s="735" t="s">
        <v>349</v>
      </c>
      <c r="C13" s="169" t="s">
        <v>347</v>
      </c>
      <c r="D13" s="54">
        <v>227</v>
      </c>
      <c r="E13" s="54">
        <v>164</v>
      </c>
      <c r="F13" s="54">
        <v>11</v>
      </c>
      <c r="G13" s="173">
        <f t="shared" si="0"/>
        <v>402</v>
      </c>
      <c r="H13" s="738"/>
      <c r="I13" s="739"/>
      <c r="J13" s="199"/>
      <c r="K13" s="753"/>
      <c r="L13" s="138">
        <v>0.4</v>
      </c>
      <c r="M13" s="56">
        <f>M12*0.4</f>
        <v>90.800000000000011</v>
      </c>
      <c r="N13" s="56">
        <f>N12*0.4</f>
        <v>65.600000000000009</v>
      </c>
      <c r="O13" s="56">
        <v>5</v>
      </c>
      <c r="P13" s="56">
        <f>P12*0.4</f>
        <v>0</v>
      </c>
      <c r="Q13" s="139">
        <f>SUM(M13:P13)</f>
        <v>161.40000000000003</v>
      </c>
      <c r="R13" s="748"/>
      <c r="S13" s="749"/>
    </row>
    <row r="14" spans="2:19" x14ac:dyDescent="0.2">
      <c r="B14" s="736"/>
      <c r="C14" s="171" t="s">
        <v>352</v>
      </c>
      <c r="D14" s="56">
        <v>90</v>
      </c>
      <c r="E14" s="56">
        <v>65</v>
      </c>
      <c r="F14" s="56">
        <v>4</v>
      </c>
      <c r="G14" s="56">
        <f t="shared" si="0"/>
        <v>159</v>
      </c>
      <c r="H14" s="748"/>
      <c r="I14" s="749"/>
      <c r="J14" s="199"/>
      <c r="K14" s="753"/>
      <c r="L14" s="140">
        <v>0.6</v>
      </c>
      <c r="M14" s="56">
        <f>M12</f>
        <v>227</v>
      </c>
      <c r="N14" s="56">
        <f>N12*0.6</f>
        <v>98.399999999999991</v>
      </c>
      <c r="O14" s="56">
        <v>6</v>
      </c>
      <c r="P14" s="56">
        <f>P12*0.6</f>
        <v>0</v>
      </c>
      <c r="Q14" s="139">
        <f>SUM(M14:P14)</f>
        <v>331.4</v>
      </c>
      <c r="R14" s="748"/>
      <c r="S14" s="749"/>
    </row>
    <row r="15" spans="2:19" ht="12.75" customHeight="1" thickBot="1" x14ac:dyDescent="0.25">
      <c r="B15" s="737"/>
      <c r="C15" s="172">
        <v>0.6</v>
      </c>
      <c r="D15" s="58">
        <v>136</v>
      </c>
      <c r="E15" s="58">
        <v>97</v>
      </c>
      <c r="F15" s="58">
        <v>7</v>
      </c>
      <c r="G15" s="58">
        <f t="shared" si="0"/>
        <v>240</v>
      </c>
      <c r="H15" s="750"/>
      <c r="I15" s="751"/>
      <c r="J15" s="199"/>
      <c r="K15" s="756" t="s">
        <v>349</v>
      </c>
      <c r="L15" s="136" t="s">
        <v>347</v>
      </c>
      <c r="M15" s="55">
        <f>M12</f>
        <v>227</v>
      </c>
      <c r="N15" s="55">
        <f>N12</f>
        <v>164</v>
      </c>
      <c r="O15" s="55">
        <f>O12</f>
        <v>11</v>
      </c>
      <c r="P15" s="55">
        <f>P12</f>
        <v>0</v>
      </c>
      <c r="Q15" s="137">
        <f t="shared" ref="Q15:Q28" si="3">SUM(M15:P15)</f>
        <v>402</v>
      </c>
      <c r="R15" s="748"/>
      <c r="S15" s="749"/>
    </row>
    <row r="16" spans="2:19" ht="15" customHeight="1" x14ac:dyDescent="0.2">
      <c r="B16" s="735" t="s">
        <v>350</v>
      </c>
      <c r="C16" s="169" t="s">
        <v>347</v>
      </c>
      <c r="D16" s="54">
        <v>227</v>
      </c>
      <c r="E16" s="54">
        <v>164</v>
      </c>
      <c r="F16" s="54">
        <v>11</v>
      </c>
      <c r="G16" s="170">
        <f t="shared" si="0"/>
        <v>402</v>
      </c>
      <c r="H16" s="738"/>
      <c r="I16" s="739"/>
      <c r="J16" s="199"/>
      <c r="K16" s="757"/>
      <c r="L16" s="138">
        <v>0.4</v>
      </c>
      <c r="M16" s="56">
        <v>15</v>
      </c>
      <c r="N16" s="56">
        <v>0</v>
      </c>
      <c r="O16" s="56">
        <v>0</v>
      </c>
      <c r="P16" s="56">
        <v>0</v>
      </c>
      <c r="Q16" s="56">
        <f t="shared" si="3"/>
        <v>15</v>
      </c>
      <c r="R16" s="748"/>
      <c r="S16" s="749"/>
    </row>
    <row r="17" spans="2:19" ht="15.75" customHeight="1" x14ac:dyDescent="0.2">
      <c r="B17" s="736"/>
      <c r="C17" s="171" t="s">
        <v>352</v>
      </c>
      <c r="D17" s="56">
        <v>91</v>
      </c>
      <c r="E17" s="56">
        <v>66</v>
      </c>
      <c r="F17" s="56">
        <v>4</v>
      </c>
      <c r="G17" s="56">
        <f t="shared" si="0"/>
        <v>161</v>
      </c>
      <c r="H17" s="748"/>
      <c r="I17" s="749"/>
      <c r="J17" s="199"/>
      <c r="K17" s="758"/>
      <c r="L17" s="140">
        <v>0.6</v>
      </c>
      <c r="M17" s="56">
        <v>0</v>
      </c>
      <c r="N17" s="56">
        <v>0</v>
      </c>
      <c r="O17" s="56">
        <v>0</v>
      </c>
      <c r="P17" s="56">
        <v>0</v>
      </c>
      <c r="Q17" s="56">
        <f t="shared" si="3"/>
        <v>0</v>
      </c>
      <c r="R17" s="748"/>
      <c r="S17" s="749"/>
    </row>
    <row r="18" spans="2:19" ht="23.25" customHeight="1" thickBot="1" x14ac:dyDescent="0.25">
      <c r="B18" s="737"/>
      <c r="C18" s="172">
        <v>0.6</v>
      </c>
      <c r="D18" s="56">
        <v>136</v>
      </c>
      <c r="E18" s="56">
        <v>98</v>
      </c>
      <c r="F18" s="56">
        <v>7</v>
      </c>
      <c r="G18" s="56">
        <f t="shared" si="0"/>
        <v>241</v>
      </c>
      <c r="H18" s="748"/>
      <c r="I18" s="749"/>
      <c r="J18" s="199"/>
      <c r="K18" s="756" t="s">
        <v>351</v>
      </c>
      <c r="L18" s="136" t="s">
        <v>347</v>
      </c>
      <c r="M18" s="55">
        <f>M12</f>
        <v>227</v>
      </c>
      <c r="N18" s="55">
        <f>N12</f>
        <v>164</v>
      </c>
      <c r="O18" s="55">
        <f>O12</f>
        <v>11</v>
      </c>
      <c r="P18" s="55">
        <f>P12</f>
        <v>0</v>
      </c>
      <c r="Q18" s="137">
        <f t="shared" si="3"/>
        <v>402</v>
      </c>
      <c r="R18" s="748"/>
      <c r="S18" s="749"/>
    </row>
    <row r="19" spans="2:19" ht="13.5" customHeight="1" x14ac:dyDescent="0.2">
      <c r="B19" s="735" t="s">
        <v>353</v>
      </c>
      <c r="C19" s="169" t="s">
        <v>347</v>
      </c>
      <c r="D19" s="54">
        <v>227</v>
      </c>
      <c r="E19" s="54">
        <v>164</v>
      </c>
      <c r="F19" s="54">
        <v>11</v>
      </c>
      <c r="G19" s="173">
        <f t="shared" si="0"/>
        <v>402</v>
      </c>
      <c r="H19" s="748"/>
      <c r="I19" s="749"/>
      <c r="J19" s="199"/>
      <c r="K19" s="757"/>
      <c r="L19" s="138" t="s">
        <v>352</v>
      </c>
      <c r="M19" s="56">
        <v>91</v>
      </c>
      <c r="N19" s="56">
        <v>18</v>
      </c>
      <c r="O19" s="56">
        <v>5</v>
      </c>
      <c r="P19" s="56">
        <v>0</v>
      </c>
      <c r="Q19" s="56">
        <f t="shared" si="3"/>
        <v>114</v>
      </c>
      <c r="R19" s="748"/>
      <c r="S19" s="749"/>
    </row>
    <row r="20" spans="2:19" ht="15" customHeight="1" x14ac:dyDescent="0.2">
      <c r="B20" s="736"/>
      <c r="C20" s="171" t="s">
        <v>352</v>
      </c>
      <c r="D20" s="56">
        <v>0</v>
      </c>
      <c r="E20" s="56">
        <v>0</v>
      </c>
      <c r="F20" s="56">
        <v>0</v>
      </c>
      <c r="G20" s="56">
        <f t="shared" si="0"/>
        <v>0</v>
      </c>
      <c r="H20" s="748"/>
      <c r="I20" s="749"/>
      <c r="J20" s="199"/>
      <c r="K20" s="758"/>
      <c r="L20" s="140">
        <v>0.6</v>
      </c>
      <c r="M20" s="56">
        <v>38</v>
      </c>
      <c r="N20" s="56">
        <v>0</v>
      </c>
      <c r="O20" s="56">
        <v>6</v>
      </c>
      <c r="P20" s="56">
        <v>0</v>
      </c>
      <c r="Q20" s="56">
        <f t="shared" si="3"/>
        <v>44</v>
      </c>
      <c r="R20" s="748"/>
      <c r="S20" s="749"/>
    </row>
    <row r="21" spans="2:19" ht="17.25" customHeight="1" thickBot="1" x14ac:dyDescent="0.25">
      <c r="B21" s="737"/>
      <c r="C21" s="172">
        <v>0.6</v>
      </c>
      <c r="D21" s="56">
        <v>0</v>
      </c>
      <c r="E21" s="56">
        <v>0</v>
      </c>
      <c r="F21" s="56">
        <v>0</v>
      </c>
      <c r="G21" s="56">
        <f t="shared" si="0"/>
        <v>0</v>
      </c>
      <c r="H21" s="748"/>
      <c r="I21" s="749"/>
      <c r="J21" s="199"/>
      <c r="K21" s="756" t="s">
        <v>353</v>
      </c>
      <c r="L21" s="136" t="s">
        <v>347</v>
      </c>
      <c r="M21" s="55">
        <f>M12</f>
        <v>227</v>
      </c>
      <c r="N21" s="55">
        <f>N12</f>
        <v>164</v>
      </c>
      <c r="O21" s="55">
        <f>O12</f>
        <v>11</v>
      </c>
      <c r="P21" s="55">
        <f>P12</f>
        <v>0</v>
      </c>
      <c r="Q21" s="137">
        <f t="shared" si="3"/>
        <v>402</v>
      </c>
      <c r="R21" s="748"/>
      <c r="S21" s="749"/>
    </row>
    <row r="22" spans="2:19" ht="15.75" customHeight="1" x14ac:dyDescent="0.2">
      <c r="B22" s="735" t="s">
        <v>678</v>
      </c>
      <c r="C22" s="169" t="s">
        <v>347</v>
      </c>
      <c r="D22" s="54">
        <v>227</v>
      </c>
      <c r="E22" s="54">
        <v>164</v>
      </c>
      <c r="F22" s="54">
        <v>11</v>
      </c>
      <c r="G22" s="170">
        <f t="shared" si="0"/>
        <v>402</v>
      </c>
      <c r="H22" s="748"/>
      <c r="I22" s="749"/>
      <c r="J22" s="199"/>
      <c r="K22" s="757"/>
      <c r="L22" s="138" t="s">
        <v>352</v>
      </c>
      <c r="M22" s="56">
        <v>0</v>
      </c>
      <c r="N22" s="56">
        <f t="shared" ref="N22:P23" si="4">N13-N19</f>
        <v>47.600000000000009</v>
      </c>
      <c r="O22" s="141">
        <f t="shared" si="4"/>
        <v>0</v>
      </c>
      <c r="P22" s="56">
        <f t="shared" si="4"/>
        <v>0</v>
      </c>
      <c r="Q22" s="56">
        <f t="shared" si="3"/>
        <v>47.600000000000009</v>
      </c>
      <c r="R22" s="748"/>
      <c r="S22" s="749"/>
    </row>
    <row r="23" spans="2:19" x14ac:dyDescent="0.2">
      <c r="B23" s="736"/>
      <c r="C23" s="171" t="s">
        <v>352</v>
      </c>
      <c r="D23" s="56">
        <v>90</v>
      </c>
      <c r="E23" s="56">
        <v>65</v>
      </c>
      <c r="F23" s="56">
        <v>4</v>
      </c>
      <c r="G23" s="56">
        <f t="shared" si="0"/>
        <v>159</v>
      </c>
      <c r="H23" s="748"/>
      <c r="I23" s="749"/>
      <c r="J23" s="199"/>
      <c r="K23" s="758"/>
      <c r="L23" s="140">
        <v>0.6</v>
      </c>
      <c r="M23" s="56">
        <f>M41</f>
        <v>98</v>
      </c>
      <c r="N23" s="56">
        <f t="shared" si="4"/>
        <v>98.399999999999991</v>
      </c>
      <c r="O23" s="56">
        <f t="shared" si="4"/>
        <v>0</v>
      </c>
      <c r="P23" s="56">
        <f t="shared" si="4"/>
        <v>0</v>
      </c>
      <c r="Q23" s="56">
        <f t="shared" si="3"/>
        <v>196.39999999999998</v>
      </c>
      <c r="R23" s="748"/>
      <c r="S23" s="749"/>
    </row>
    <row r="24" spans="2:19" ht="15" customHeight="1" thickBot="1" x14ac:dyDescent="0.25">
      <c r="B24" s="737"/>
      <c r="C24" s="172">
        <v>0.6</v>
      </c>
      <c r="D24" s="56">
        <v>134</v>
      </c>
      <c r="E24" s="56">
        <v>97</v>
      </c>
      <c r="F24" s="56">
        <v>7</v>
      </c>
      <c r="G24" s="56">
        <f t="shared" si="0"/>
        <v>238</v>
      </c>
      <c r="H24" s="748"/>
      <c r="I24" s="749"/>
      <c r="J24" s="199"/>
      <c r="K24" s="756" t="s">
        <v>354</v>
      </c>
      <c r="L24" s="136" t="s">
        <v>347</v>
      </c>
      <c r="M24" s="55">
        <f>M12+5</f>
        <v>232</v>
      </c>
      <c r="N24" s="55">
        <f>N12</f>
        <v>164</v>
      </c>
      <c r="O24" s="55">
        <f>O12</f>
        <v>11</v>
      </c>
      <c r="P24" s="55">
        <f>P12</f>
        <v>0</v>
      </c>
      <c r="Q24" s="137">
        <f t="shared" si="3"/>
        <v>407</v>
      </c>
      <c r="R24" s="748"/>
      <c r="S24" s="749"/>
    </row>
    <row r="25" spans="2:19" ht="15" customHeight="1" x14ac:dyDescent="0.2">
      <c r="B25" s="735" t="s">
        <v>355</v>
      </c>
      <c r="C25" s="169" t="s">
        <v>347</v>
      </c>
      <c r="D25" s="54">
        <v>227</v>
      </c>
      <c r="E25" s="54">
        <v>164</v>
      </c>
      <c r="F25" s="54">
        <v>11</v>
      </c>
      <c r="G25" s="170">
        <f t="shared" si="0"/>
        <v>402</v>
      </c>
      <c r="H25" s="748"/>
      <c r="I25" s="749"/>
      <c r="J25" s="199"/>
      <c r="K25" s="757"/>
      <c r="L25" s="138" t="s">
        <v>352</v>
      </c>
      <c r="M25" s="56">
        <v>91</v>
      </c>
      <c r="N25" s="56">
        <v>18</v>
      </c>
      <c r="O25" s="56">
        <v>5</v>
      </c>
      <c r="P25" s="56">
        <v>0</v>
      </c>
      <c r="Q25" s="56">
        <f t="shared" si="3"/>
        <v>114</v>
      </c>
      <c r="R25" s="748"/>
      <c r="S25" s="749"/>
    </row>
    <row r="26" spans="2:19" x14ac:dyDescent="0.2">
      <c r="B26" s="736"/>
      <c r="C26" s="171" t="s">
        <v>352</v>
      </c>
      <c r="D26" s="56">
        <v>1</v>
      </c>
      <c r="E26" s="56">
        <v>1</v>
      </c>
      <c r="F26" s="56">
        <v>0</v>
      </c>
      <c r="G26" s="56">
        <f t="shared" si="0"/>
        <v>2</v>
      </c>
      <c r="H26" s="748"/>
      <c r="I26" s="749"/>
      <c r="J26" s="199"/>
      <c r="K26" s="758"/>
      <c r="L26" s="140">
        <v>0.6</v>
      </c>
      <c r="M26" s="56">
        <v>43</v>
      </c>
      <c r="N26" s="56">
        <v>4</v>
      </c>
      <c r="O26" s="56">
        <v>6</v>
      </c>
      <c r="P26" s="56">
        <v>0</v>
      </c>
      <c r="Q26" s="56">
        <f t="shared" si="3"/>
        <v>53</v>
      </c>
      <c r="R26" s="748"/>
      <c r="S26" s="749"/>
    </row>
    <row r="27" spans="2:19" ht="18" customHeight="1" thickBot="1" x14ac:dyDescent="0.25">
      <c r="B27" s="737"/>
      <c r="C27" s="172">
        <v>0.6</v>
      </c>
      <c r="D27" s="56">
        <v>2</v>
      </c>
      <c r="E27" s="56">
        <v>1</v>
      </c>
      <c r="F27" s="56">
        <v>0</v>
      </c>
      <c r="G27" s="56">
        <f t="shared" si="0"/>
        <v>3</v>
      </c>
      <c r="H27" s="748"/>
      <c r="I27" s="749"/>
      <c r="J27" s="199"/>
      <c r="K27" s="756" t="s">
        <v>356</v>
      </c>
      <c r="L27" s="136" t="s">
        <v>347</v>
      </c>
      <c r="M27" s="55">
        <f>M21</f>
        <v>227</v>
      </c>
      <c r="N27" s="55">
        <f>N21+4</f>
        <v>168</v>
      </c>
      <c r="O27" s="55">
        <f>O21</f>
        <v>11</v>
      </c>
      <c r="P27" s="55">
        <f>P21</f>
        <v>0</v>
      </c>
      <c r="Q27" s="137">
        <f t="shared" si="3"/>
        <v>406</v>
      </c>
      <c r="R27" s="748"/>
      <c r="S27" s="749"/>
    </row>
    <row r="28" spans="2:19" ht="15" customHeight="1" x14ac:dyDescent="0.2">
      <c r="B28" s="735" t="s">
        <v>679</v>
      </c>
      <c r="C28" s="169" t="s">
        <v>347</v>
      </c>
      <c r="D28" s="54">
        <v>227</v>
      </c>
      <c r="E28" s="54">
        <v>164</v>
      </c>
      <c r="F28" s="54">
        <v>11</v>
      </c>
      <c r="G28" s="170">
        <f t="shared" si="0"/>
        <v>402</v>
      </c>
      <c r="H28" s="748"/>
      <c r="I28" s="749"/>
      <c r="J28" s="199"/>
      <c r="K28" s="757"/>
      <c r="L28" s="138" t="s">
        <v>352</v>
      </c>
      <c r="M28" s="56">
        <v>91</v>
      </c>
      <c r="N28" s="56">
        <v>18</v>
      </c>
      <c r="O28" s="56">
        <v>5</v>
      </c>
      <c r="P28" s="56">
        <v>0</v>
      </c>
      <c r="Q28" s="56">
        <f t="shared" si="3"/>
        <v>114</v>
      </c>
      <c r="R28" s="748"/>
      <c r="S28" s="749"/>
    </row>
    <row r="29" spans="2:19" x14ac:dyDescent="0.2">
      <c r="B29" s="736"/>
      <c r="C29" s="171" t="s">
        <v>352</v>
      </c>
      <c r="D29" s="56">
        <v>4</v>
      </c>
      <c r="E29" s="56">
        <v>2</v>
      </c>
      <c r="F29" s="56">
        <v>0</v>
      </c>
      <c r="G29" s="56">
        <f t="shared" si="0"/>
        <v>6</v>
      </c>
      <c r="H29" s="748" t="s">
        <v>358</v>
      </c>
      <c r="I29" s="749"/>
      <c r="J29" s="199"/>
      <c r="K29" s="758"/>
      <c r="L29" s="140">
        <v>0.6</v>
      </c>
      <c r="M29" s="56">
        <v>43</v>
      </c>
      <c r="N29" s="56">
        <v>4</v>
      </c>
      <c r="O29" s="56">
        <v>6</v>
      </c>
      <c r="P29" s="56">
        <v>0</v>
      </c>
      <c r="Q29" s="56">
        <f>SUM(M29:P29)</f>
        <v>53</v>
      </c>
      <c r="R29" s="748"/>
      <c r="S29" s="749"/>
    </row>
    <row r="30" spans="2:19" ht="15" customHeight="1" thickBot="1" x14ac:dyDescent="0.25">
      <c r="B30" s="737"/>
      <c r="C30" s="172" t="s">
        <v>674</v>
      </c>
      <c r="D30" s="57">
        <v>5</v>
      </c>
      <c r="E30" s="57">
        <v>4</v>
      </c>
      <c r="F30" s="57">
        <v>0</v>
      </c>
      <c r="G30" s="57">
        <f t="shared" si="0"/>
        <v>9</v>
      </c>
      <c r="H30" s="750"/>
      <c r="I30" s="751"/>
      <c r="J30" s="199"/>
      <c r="K30" s="756" t="s">
        <v>357</v>
      </c>
      <c r="L30" s="136" t="s">
        <v>347</v>
      </c>
      <c r="M30" s="55">
        <f>M24</f>
        <v>232</v>
      </c>
      <c r="N30" s="55">
        <f>N24</f>
        <v>164</v>
      </c>
      <c r="O30" s="55">
        <f>O24</f>
        <v>11</v>
      </c>
      <c r="P30" s="55">
        <f>P24</f>
        <v>0</v>
      </c>
      <c r="Q30" s="137">
        <f t="shared" ref="Q30:Q50" si="5">SUM(M30:P30)</f>
        <v>407</v>
      </c>
      <c r="R30" s="748"/>
      <c r="S30" s="749"/>
    </row>
    <row r="31" spans="2:19" ht="15" customHeight="1" x14ac:dyDescent="0.2">
      <c r="B31" s="735" t="s">
        <v>359</v>
      </c>
      <c r="C31" s="169" t="s">
        <v>347</v>
      </c>
      <c r="D31" s="54">
        <v>227</v>
      </c>
      <c r="E31" s="54">
        <v>164</v>
      </c>
      <c r="F31" s="54">
        <v>11</v>
      </c>
      <c r="G31" s="170">
        <f t="shared" si="0"/>
        <v>402</v>
      </c>
      <c r="H31" s="738"/>
      <c r="I31" s="739"/>
      <c r="J31" s="199"/>
      <c r="K31" s="757"/>
      <c r="L31" s="138" t="s">
        <v>352</v>
      </c>
      <c r="M31" s="56">
        <v>1</v>
      </c>
      <c r="N31" s="56">
        <f>N25-N28</f>
        <v>0</v>
      </c>
      <c r="O31" s="56">
        <f>O25-O28</f>
        <v>0</v>
      </c>
      <c r="P31" s="56">
        <v>0</v>
      </c>
      <c r="Q31" s="56">
        <f t="shared" si="5"/>
        <v>1</v>
      </c>
      <c r="R31" s="759"/>
      <c r="S31" s="760"/>
    </row>
    <row r="32" spans="2:19" x14ac:dyDescent="0.2">
      <c r="B32" s="736"/>
      <c r="C32" s="171" t="s">
        <v>352</v>
      </c>
      <c r="D32" s="56">
        <v>90</v>
      </c>
      <c r="E32" s="56">
        <v>65</v>
      </c>
      <c r="F32" s="56">
        <v>4</v>
      </c>
      <c r="G32" s="56">
        <f t="shared" si="0"/>
        <v>159</v>
      </c>
      <c r="H32" s="748"/>
      <c r="I32" s="749"/>
      <c r="J32" s="199"/>
      <c r="K32" s="758"/>
      <c r="L32" s="140">
        <v>0.6</v>
      </c>
      <c r="M32" s="56">
        <f>M26-M29</f>
        <v>0</v>
      </c>
      <c r="N32" s="56">
        <f>N26-N29</f>
        <v>0</v>
      </c>
      <c r="O32" s="56">
        <f>O26-O29</f>
        <v>0</v>
      </c>
      <c r="P32" s="56">
        <v>0</v>
      </c>
      <c r="Q32" s="56">
        <f t="shared" si="5"/>
        <v>0</v>
      </c>
      <c r="R32" s="748"/>
      <c r="S32" s="749"/>
    </row>
    <row r="33" spans="2:19" ht="15.75" customHeight="1" thickBot="1" x14ac:dyDescent="0.25">
      <c r="B33" s="737"/>
      <c r="C33" s="172">
        <v>0.6</v>
      </c>
      <c r="D33" s="56">
        <v>134</v>
      </c>
      <c r="E33" s="56">
        <v>97</v>
      </c>
      <c r="F33" s="56">
        <v>7</v>
      </c>
      <c r="G33" s="56">
        <f t="shared" si="0"/>
        <v>238</v>
      </c>
      <c r="H33" s="748"/>
      <c r="I33" s="749"/>
      <c r="J33" s="199"/>
      <c r="K33" s="756" t="s">
        <v>360</v>
      </c>
      <c r="L33" s="136" t="s">
        <v>347</v>
      </c>
      <c r="M33" s="55">
        <f>M12</f>
        <v>227</v>
      </c>
      <c r="N33" s="55">
        <f>N12</f>
        <v>164</v>
      </c>
      <c r="O33" s="55">
        <f>O12</f>
        <v>11</v>
      </c>
      <c r="P33" s="55">
        <f>P12</f>
        <v>0</v>
      </c>
      <c r="Q33" s="137">
        <f t="shared" si="5"/>
        <v>402</v>
      </c>
      <c r="R33" s="761"/>
      <c r="S33" s="762"/>
    </row>
    <row r="34" spans="2:19" ht="15" customHeight="1" x14ac:dyDescent="0.2">
      <c r="B34" s="735" t="s">
        <v>680</v>
      </c>
      <c r="C34" s="169" t="s">
        <v>347</v>
      </c>
      <c r="D34" s="54">
        <v>227</v>
      </c>
      <c r="E34" s="54">
        <v>164</v>
      </c>
      <c r="F34" s="54">
        <v>11</v>
      </c>
      <c r="G34" s="170">
        <f t="shared" si="0"/>
        <v>402</v>
      </c>
      <c r="H34" s="748"/>
      <c r="I34" s="749"/>
      <c r="J34" s="199"/>
      <c r="K34" s="757"/>
      <c r="L34" s="138" t="s">
        <v>352</v>
      </c>
      <c r="M34" s="56">
        <v>1</v>
      </c>
      <c r="N34" s="56">
        <v>0</v>
      </c>
      <c r="O34" s="56">
        <f>O19-O28</f>
        <v>0</v>
      </c>
      <c r="P34" s="56">
        <v>0</v>
      </c>
      <c r="Q34" s="56">
        <f t="shared" si="5"/>
        <v>1</v>
      </c>
      <c r="R34" s="748"/>
      <c r="S34" s="749"/>
    </row>
    <row r="35" spans="2:19" x14ac:dyDescent="0.2">
      <c r="B35" s="736"/>
      <c r="C35" s="171" t="s">
        <v>352</v>
      </c>
      <c r="D35" s="56">
        <v>89</v>
      </c>
      <c r="E35" s="56">
        <v>63</v>
      </c>
      <c r="F35" s="56">
        <v>4</v>
      </c>
      <c r="G35" s="56">
        <f t="shared" si="0"/>
        <v>156</v>
      </c>
      <c r="H35" s="748"/>
      <c r="I35" s="749"/>
      <c r="J35" s="199"/>
      <c r="K35" s="758"/>
      <c r="L35" s="140">
        <v>0.6</v>
      </c>
      <c r="M35" s="56">
        <v>0</v>
      </c>
      <c r="N35" s="56">
        <v>0</v>
      </c>
      <c r="O35" s="56">
        <f>O20-O29</f>
        <v>0</v>
      </c>
      <c r="P35" s="56">
        <v>0</v>
      </c>
      <c r="Q35" s="56">
        <f>SUM(M35:P35)</f>
        <v>0</v>
      </c>
      <c r="R35" s="748"/>
      <c r="S35" s="749"/>
    </row>
    <row r="36" spans="2:19" ht="17.25" customHeight="1" thickBot="1" x14ac:dyDescent="0.25">
      <c r="B36" s="737"/>
      <c r="C36" s="172">
        <v>0.6</v>
      </c>
      <c r="D36" s="56">
        <v>133</v>
      </c>
      <c r="E36" s="56">
        <v>94</v>
      </c>
      <c r="F36" s="56">
        <v>6</v>
      </c>
      <c r="G36" s="56">
        <f t="shared" si="0"/>
        <v>233</v>
      </c>
      <c r="H36" s="748"/>
      <c r="I36" s="749"/>
      <c r="J36" s="199"/>
      <c r="K36" s="756" t="s">
        <v>361</v>
      </c>
      <c r="L36" s="136" t="s">
        <v>347</v>
      </c>
      <c r="M36" s="55">
        <f>M37+M38</f>
        <v>219</v>
      </c>
      <c r="N36" s="55">
        <f>N37+N38</f>
        <v>132</v>
      </c>
      <c r="O36" s="55">
        <f>O37+O38</f>
        <v>4</v>
      </c>
      <c r="P36" s="55">
        <v>0</v>
      </c>
      <c r="Q36" s="137">
        <f t="shared" si="5"/>
        <v>355</v>
      </c>
      <c r="R36" s="759" t="s">
        <v>378</v>
      </c>
      <c r="S36" s="760"/>
    </row>
    <row r="37" spans="2:19" ht="13.5" customHeight="1" x14ac:dyDescent="0.2">
      <c r="B37" s="735" t="s">
        <v>362</v>
      </c>
      <c r="C37" s="169" t="s">
        <v>347</v>
      </c>
      <c r="D37" s="54">
        <v>227</v>
      </c>
      <c r="E37" s="54">
        <v>164</v>
      </c>
      <c r="F37" s="54">
        <v>11</v>
      </c>
      <c r="G37" s="170">
        <f t="shared" si="0"/>
        <v>402</v>
      </c>
      <c r="H37" s="748"/>
      <c r="I37" s="749"/>
      <c r="J37" s="199"/>
      <c r="K37" s="757"/>
      <c r="L37" s="138" t="s">
        <v>352</v>
      </c>
      <c r="M37" s="56">
        <v>88</v>
      </c>
      <c r="N37" s="56">
        <v>53</v>
      </c>
      <c r="O37" s="56">
        <v>2</v>
      </c>
      <c r="P37" s="56">
        <v>1</v>
      </c>
      <c r="Q37" s="56">
        <f t="shared" si="5"/>
        <v>144</v>
      </c>
      <c r="R37" s="759"/>
      <c r="S37" s="760"/>
    </row>
    <row r="38" spans="2:19" x14ac:dyDescent="0.2">
      <c r="B38" s="736"/>
      <c r="C38" s="171" t="s">
        <v>352</v>
      </c>
      <c r="D38" s="56">
        <v>1</v>
      </c>
      <c r="E38" s="56">
        <v>2</v>
      </c>
      <c r="F38" s="56">
        <v>0</v>
      </c>
      <c r="G38" s="56">
        <f t="shared" si="0"/>
        <v>3</v>
      </c>
      <c r="H38" s="748"/>
      <c r="I38" s="749"/>
      <c r="J38" s="199"/>
      <c r="K38" s="758"/>
      <c r="L38" s="140">
        <v>0.6</v>
      </c>
      <c r="M38" s="56">
        <v>131</v>
      </c>
      <c r="N38" s="56">
        <v>79</v>
      </c>
      <c r="O38" s="56">
        <v>2</v>
      </c>
      <c r="P38" s="56">
        <v>2</v>
      </c>
      <c r="Q38" s="56">
        <f t="shared" si="5"/>
        <v>214</v>
      </c>
      <c r="R38" s="759"/>
      <c r="S38" s="760"/>
    </row>
    <row r="39" spans="2:19" ht="14.25" customHeight="1" thickBot="1" x14ac:dyDescent="0.25">
      <c r="B39" s="737"/>
      <c r="C39" s="172">
        <v>0.6</v>
      </c>
      <c r="D39" s="56">
        <v>1</v>
      </c>
      <c r="E39" s="56">
        <v>3</v>
      </c>
      <c r="F39" s="56">
        <v>1</v>
      </c>
      <c r="G39" s="56">
        <f t="shared" si="0"/>
        <v>5</v>
      </c>
      <c r="H39" s="748"/>
      <c r="I39" s="749"/>
      <c r="J39" s="199"/>
      <c r="K39" s="756" t="s">
        <v>363</v>
      </c>
      <c r="L39" s="136" t="s">
        <v>347</v>
      </c>
      <c r="M39" s="55">
        <f>+M40+M41</f>
        <v>163</v>
      </c>
      <c r="N39" s="55">
        <f>N40+N41</f>
        <v>67</v>
      </c>
      <c r="O39" s="55">
        <f>O40+O41</f>
        <v>2</v>
      </c>
      <c r="P39" s="55">
        <v>0</v>
      </c>
      <c r="Q39" s="137">
        <f t="shared" si="5"/>
        <v>232</v>
      </c>
      <c r="R39" s="759" t="s">
        <v>378</v>
      </c>
      <c r="S39" s="760"/>
    </row>
    <row r="40" spans="2:19" ht="13.5" customHeight="1" x14ac:dyDescent="0.2">
      <c r="B40" s="735" t="s">
        <v>681</v>
      </c>
      <c r="C40" s="169" t="s">
        <v>347</v>
      </c>
      <c r="D40" s="54">
        <v>227</v>
      </c>
      <c r="E40" s="54">
        <v>164</v>
      </c>
      <c r="F40" s="54">
        <v>11</v>
      </c>
      <c r="G40" s="170">
        <f t="shared" si="0"/>
        <v>402</v>
      </c>
      <c r="H40" s="748"/>
      <c r="I40" s="749"/>
      <c r="J40" s="199"/>
      <c r="K40" s="757"/>
      <c r="L40" s="138" t="s">
        <v>352</v>
      </c>
      <c r="M40" s="56">
        <v>65</v>
      </c>
      <c r="N40" s="56">
        <v>27</v>
      </c>
      <c r="O40" s="56">
        <v>0.8</v>
      </c>
      <c r="P40" s="56">
        <v>0</v>
      </c>
      <c r="Q40" s="56">
        <f t="shared" si="5"/>
        <v>92.8</v>
      </c>
      <c r="R40" s="759"/>
      <c r="S40" s="760"/>
    </row>
    <row r="41" spans="2:19" x14ac:dyDescent="0.2">
      <c r="B41" s="736"/>
      <c r="C41" s="171" t="s">
        <v>352</v>
      </c>
      <c r="D41" s="56">
        <v>2</v>
      </c>
      <c r="E41" s="56">
        <v>2</v>
      </c>
      <c r="F41" s="56">
        <v>0</v>
      </c>
      <c r="G41" s="56">
        <v>0</v>
      </c>
      <c r="H41" s="748" t="s">
        <v>365</v>
      </c>
      <c r="I41" s="749"/>
      <c r="J41" s="199"/>
      <c r="K41" s="758"/>
      <c r="L41" s="142">
        <v>0.6</v>
      </c>
      <c r="M41" s="56">
        <v>98</v>
      </c>
      <c r="N41" s="58">
        <v>40</v>
      </c>
      <c r="O41" s="58">
        <v>1.2</v>
      </c>
      <c r="P41" s="58">
        <v>0</v>
      </c>
      <c r="Q41" s="58">
        <f t="shared" si="5"/>
        <v>139.19999999999999</v>
      </c>
      <c r="R41" s="759"/>
      <c r="S41" s="760"/>
    </row>
    <row r="42" spans="2:19" ht="17.25" customHeight="1" thickBot="1" x14ac:dyDescent="0.25">
      <c r="B42" s="763"/>
      <c r="C42" s="174">
        <v>0.6</v>
      </c>
      <c r="D42" s="57">
        <v>4</v>
      </c>
      <c r="E42" s="57">
        <v>3</v>
      </c>
      <c r="F42" s="57">
        <v>0</v>
      </c>
      <c r="G42" s="57">
        <f t="shared" ref="G42" si="6">+D42+E42+F42</f>
        <v>7</v>
      </c>
      <c r="H42" s="750"/>
      <c r="I42" s="751"/>
      <c r="J42" s="199"/>
      <c r="K42" s="756" t="s">
        <v>364</v>
      </c>
      <c r="L42" s="136" t="s">
        <v>347</v>
      </c>
      <c r="M42" s="55">
        <f>+M43+M44</f>
        <v>75</v>
      </c>
      <c r="N42" s="55">
        <f>N43+N44</f>
        <v>47</v>
      </c>
      <c r="O42" s="55">
        <f>O43+O44</f>
        <v>0</v>
      </c>
      <c r="P42" s="55">
        <v>0</v>
      </c>
      <c r="Q42" s="137">
        <f t="shared" si="5"/>
        <v>122</v>
      </c>
      <c r="R42" s="759" t="s">
        <v>378</v>
      </c>
      <c r="S42" s="760"/>
    </row>
    <row r="43" spans="2:19" ht="15" customHeight="1" x14ac:dyDescent="0.2">
      <c r="B43" s="53"/>
      <c r="K43" s="757"/>
      <c r="L43" s="138" t="s">
        <v>352</v>
      </c>
      <c r="M43" s="56">
        <v>30</v>
      </c>
      <c r="N43" s="56">
        <v>19</v>
      </c>
      <c r="O43" s="56">
        <v>0</v>
      </c>
      <c r="P43" s="56">
        <v>0</v>
      </c>
      <c r="Q43" s="56">
        <f t="shared" si="5"/>
        <v>49</v>
      </c>
      <c r="R43" s="759"/>
      <c r="S43" s="760"/>
    </row>
    <row r="44" spans="2:19" ht="15.75" customHeight="1" x14ac:dyDescent="0.2">
      <c r="B44" s="53"/>
      <c r="K44" s="758"/>
      <c r="L44" s="142">
        <v>0.6</v>
      </c>
      <c r="M44" s="58">
        <v>45</v>
      </c>
      <c r="N44" s="58">
        <v>28</v>
      </c>
      <c r="O44" s="58">
        <v>0</v>
      </c>
      <c r="P44" s="58">
        <v>0</v>
      </c>
      <c r="Q44" s="58">
        <f t="shared" si="5"/>
        <v>73</v>
      </c>
      <c r="R44" s="759"/>
      <c r="S44" s="760"/>
    </row>
    <row r="45" spans="2:19" ht="27" customHeight="1" x14ac:dyDescent="0.2">
      <c r="B45" s="765" t="s">
        <v>807</v>
      </c>
      <c r="C45" s="765"/>
      <c r="D45" s="765"/>
      <c r="E45" s="765"/>
      <c r="F45" s="765"/>
      <c r="G45" s="765"/>
      <c r="H45" s="765"/>
      <c r="I45" s="765"/>
      <c r="J45" s="205"/>
      <c r="K45" s="756" t="s">
        <v>366</v>
      </c>
      <c r="L45" s="136" t="s">
        <v>347</v>
      </c>
      <c r="M45" s="55">
        <f>+M46+M47</f>
        <v>87</v>
      </c>
      <c r="N45" s="55">
        <f>N46+N47</f>
        <v>26</v>
      </c>
      <c r="O45" s="55">
        <f>O46+O47</f>
        <v>3.2</v>
      </c>
      <c r="P45" s="55">
        <v>0</v>
      </c>
      <c r="Q45" s="137">
        <f t="shared" si="5"/>
        <v>116.2</v>
      </c>
      <c r="R45" s="759" t="s">
        <v>378</v>
      </c>
      <c r="S45" s="760"/>
    </row>
    <row r="46" spans="2:19" x14ac:dyDescent="0.2">
      <c r="B46" s="53"/>
      <c r="K46" s="757"/>
      <c r="L46" s="138" t="s">
        <v>352</v>
      </c>
      <c r="M46" s="56">
        <v>35</v>
      </c>
      <c r="N46" s="56">
        <v>10</v>
      </c>
      <c r="O46" s="56">
        <v>1.2</v>
      </c>
      <c r="P46" s="56">
        <v>1</v>
      </c>
      <c r="Q46" s="56">
        <f t="shared" si="5"/>
        <v>47.2</v>
      </c>
      <c r="R46" s="759"/>
      <c r="S46" s="760"/>
    </row>
    <row r="47" spans="2:19" x14ac:dyDescent="0.2">
      <c r="B47" s="53"/>
      <c r="K47" s="758"/>
      <c r="L47" s="142">
        <v>0.6</v>
      </c>
      <c r="M47" s="58">
        <v>52</v>
      </c>
      <c r="N47" s="58">
        <v>16</v>
      </c>
      <c r="O47" s="58">
        <v>2</v>
      </c>
      <c r="P47" s="58">
        <v>2</v>
      </c>
      <c r="Q47" s="58">
        <f t="shared" si="5"/>
        <v>72</v>
      </c>
      <c r="R47" s="759"/>
      <c r="S47" s="760"/>
    </row>
    <row r="48" spans="2:19" ht="24.75" customHeight="1" x14ac:dyDescent="0.2">
      <c r="B48" s="53"/>
      <c r="K48" s="756" t="s">
        <v>627</v>
      </c>
      <c r="L48" s="136" t="s">
        <v>347</v>
      </c>
      <c r="M48" s="55">
        <f>+M49+M50</f>
        <v>228</v>
      </c>
      <c r="N48" s="55">
        <f>N49+N50</f>
        <v>100</v>
      </c>
      <c r="O48" s="55">
        <f>O49+O50</f>
        <v>12</v>
      </c>
      <c r="P48" s="55">
        <f>P12</f>
        <v>0</v>
      </c>
      <c r="Q48" s="137">
        <f t="shared" si="5"/>
        <v>340</v>
      </c>
      <c r="R48" s="759" t="s">
        <v>378</v>
      </c>
      <c r="S48" s="760"/>
    </row>
    <row r="49" spans="2:19" ht="45.75" customHeight="1" x14ac:dyDescent="0.2">
      <c r="B49" s="53"/>
      <c r="K49" s="757"/>
      <c r="L49" s="138" t="s">
        <v>352</v>
      </c>
      <c r="M49" s="56">
        <v>91</v>
      </c>
      <c r="N49" s="56">
        <v>40</v>
      </c>
      <c r="O49" s="56">
        <v>5</v>
      </c>
      <c r="P49" s="56">
        <v>0</v>
      </c>
      <c r="Q49" s="56">
        <f t="shared" si="5"/>
        <v>136</v>
      </c>
      <c r="R49" s="766"/>
      <c r="S49" s="767"/>
    </row>
    <row r="50" spans="2:19" x14ac:dyDescent="0.2">
      <c r="B50" s="53"/>
      <c r="K50" s="758"/>
      <c r="L50" s="142">
        <v>0.6</v>
      </c>
      <c r="M50" s="58">
        <v>137</v>
      </c>
      <c r="N50" s="58">
        <v>60</v>
      </c>
      <c r="O50" s="58">
        <v>7</v>
      </c>
      <c r="P50" s="58">
        <v>0</v>
      </c>
      <c r="Q50" s="58">
        <f t="shared" si="5"/>
        <v>204</v>
      </c>
      <c r="R50" s="759"/>
      <c r="S50" s="760"/>
    </row>
    <row r="51" spans="2:19" ht="27" customHeight="1" x14ac:dyDescent="0.2">
      <c r="B51" s="53"/>
      <c r="K51" s="756" t="s">
        <v>367</v>
      </c>
      <c r="L51" s="136" t="s">
        <v>347</v>
      </c>
      <c r="M51" s="55">
        <f>+M52+M53</f>
        <v>325</v>
      </c>
      <c r="N51" s="55">
        <f>N52+N53</f>
        <v>140</v>
      </c>
      <c r="O51" s="55">
        <f>O52+O53</f>
        <v>5</v>
      </c>
      <c r="P51" s="55">
        <f>P39+P42+P45</f>
        <v>0</v>
      </c>
      <c r="Q51" s="137">
        <f t="shared" ref="Q51:Q56" si="7">SUM(M51:P51)</f>
        <v>470</v>
      </c>
      <c r="R51" s="759" t="s">
        <v>378</v>
      </c>
      <c r="S51" s="760"/>
    </row>
    <row r="52" spans="2:19" x14ac:dyDescent="0.2">
      <c r="B52" s="53"/>
      <c r="K52" s="757"/>
      <c r="L52" s="138" t="s">
        <v>352</v>
      </c>
      <c r="M52" s="56">
        <v>130</v>
      </c>
      <c r="N52" s="56">
        <v>56</v>
      </c>
      <c r="O52" s="56">
        <v>2</v>
      </c>
      <c r="P52" s="56">
        <v>2</v>
      </c>
      <c r="Q52" s="56">
        <f t="shared" si="7"/>
        <v>190</v>
      </c>
      <c r="R52" s="759"/>
      <c r="S52" s="760"/>
    </row>
    <row r="53" spans="2:19" x14ac:dyDescent="0.2">
      <c r="B53" s="53"/>
      <c r="K53" s="758"/>
      <c r="L53" s="142">
        <v>0.6</v>
      </c>
      <c r="M53" s="58">
        <v>195</v>
      </c>
      <c r="N53" s="58">
        <v>84</v>
      </c>
      <c r="O53" s="58">
        <v>3</v>
      </c>
      <c r="P53" s="58">
        <f>P41+P44+P47</f>
        <v>2</v>
      </c>
      <c r="Q53" s="58">
        <f t="shared" si="7"/>
        <v>284</v>
      </c>
      <c r="R53" s="759"/>
      <c r="S53" s="760"/>
    </row>
    <row r="54" spans="2:19" ht="21" customHeight="1" x14ac:dyDescent="0.2">
      <c r="B54" s="53"/>
      <c r="K54" s="756" t="s">
        <v>368</v>
      </c>
      <c r="L54" s="136" t="s">
        <v>347</v>
      </c>
      <c r="M54" s="55">
        <f>M39+M42+M45</f>
        <v>325</v>
      </c>
      <c r="N54" s="55">
        <f>N12</f>
        <v>164</v>
      </c>
      <c r="O54" s="55">
        <f>O12</f>
        <v>11</v>
      </c>
      <c r="P54" s="55">
        <f>P12</f>
        <v>0</v>
      </c>
      <c r="Q54" s="137">
        <f t="shared" si="7"/>
        <v>500</v>
      </c>
      <c r="R54" s="759" t="s">
        <v>378</v>
      </c>
      <c r="S54" s="760"/>
    </row>
    <row r="55" spans="2:19" ht="15.75" customHeight="1" x14ac:dyDescent="0.2">
      <c r="B55" s="53"/>
      <c r="K55" s="757"/>
      <c r="L55" s="138" t="s">
        <v>352</v>
      </c>
      <c r="M55" s="58">
        <v>0</v>
      </c>
      <c r="N55" s="56">
        <v>0</v>
      </c>
      <c r="O55" s="56">
        <v>0</v>
      </c>
      <c r="P55" s="56">
        <v>0</v>
      </c>
      <c r="Q55" s="56">
        <f t="shared" si="7"/>
        <v>0</v>
      </c>
      <c r="R55" s="748"/>
      <c r="S55" s="749"/>
    </row>
    <row r="56" spans="2:19" ht="13.5" thickBot="1" x14ac:dyDescent="0.25">
      <c r="B56" s="53"/>
      <c r="K56" s="764"/>
      <c r="L56" s="143">
        <v>0.6</v>
      </c>
      <c r="M56" s="57">
        <v>0</v>
      </c>
      <c r="N56" s="57">
        <v>0</v>
      </c>
      <c r="O56" s="57">
        <v>0</v>
      </c>
      <c r="P56" s="57">
        <v>0</v>
      </c>
      <c r="Q56" s="57">
        <f t="shared" si="7"/>
        <v>0</v>
      </c>
      <c r="R56" s="750"/>
      <c r="S56" s="751"/>
    </row>
    <row r="57" spans="2:19" ht="12.75" customHeight="1" x14ac:dyDescent="0.2">
      <c r="B57" s="53"/>
    </row>
    <row r="58" spans="2:19" x14ac:dyDescent="0.2">
      <c r="B58" s="53"/>
      <c r="K58" s="53" t="s">
        <v>629</v>
      </c>
    </row>
    <row r="59" spans="2:19" x14ac:dyDescent="0.2">
      <c r="B59" s="53"/>
    </row>
    <row r="60" spans="2:19" ht="12.75" customHeight="1" x14ac:dyDescent="0.2">
      <c r="B60" s="53"/>
    </row>
    <row r="61" spans="2:19" x14ac:dyDescent="0.2">
      <c r="B61" s="53"/>
    </row>
    <row r="62" spans="2:19" x14ac:dyDescent="0.2">
      <c r="B62" s="53"/>
    </row>
    <row r="63" spans="2:19" ht="12.75" customHeight="1" x14ac:dyDescent="0.2">
      <c r="B63" s="53"/>
    </row>
    <row r="64" spans="2:19" x14ac:dyDescent="0.2">
      <c r="B64" s="53"/>
    </row>
    <row r="65" spans="2:2" x14ac:dyDescent="0.2">
      <c r="B65" s="53"/>
    </row>
    <row r="66" spans="2:2" ht="12.75" customHeight="1" x14ac:dyDescent="0.2">
      <c r="B66" s="53"/>
    </row>
    <row r="67" spans="2:2" ht="15.75" customHeight="1" x14ac:dyDescent="0.2">
      <c r="B67" s="53"/>
    </row>
    <row r="68" spans="2:2" ht="15.75" customHeight="1" x14ac:dyDescent="0.2">
      <c r="B68" s="53"/>
    </row>
    <row r="69" spans="2:2" ht="12.75" customHeight="1" x14ac:dyDescent="0.2">
      <c r="B69" s="53"/>
    </row>
    <row r="70" spans="2:2" ht="15.75" customHeight="1" x14ac:dyDescent="0.2">
      <c r="B70" s="53"/>
    </row>
    <row r="71" spans="2:2" ht="15.75" customHeight="1" x14ac:dyDescent="0.2">
      <c r="B71" s="53"/>
    </row>
    <row r="72" spans="2:2" ht="12.75" customHeight="1" x14ac:dyDescent="0.2">
      <c r="B72" s="53"/>
    </row>
    <row r="73" spans="2:2" ht="15.75" customHeight="1" x14ac:dyDescent="0.2">
      <c r="B73" s="53"/>
    </row>
    <row r="74" spans="2:2" ht="15.75" customHeight="1" x14ac:dyDescent="0.2">
      <c r="B74" s="53"/>
    </row>
    <row r="75" spans="2:2" x14ac:dyDescent="0.2">
      <c r="B75" s="53"/>
    </row>
    <row r="76" spans="2:2" ht="15.75" customHeight="1" x14ac:dyDescent="0.2">
      <c r="B76" s="53"/>
    </row>
    <row r="77" spans="2:2" ht="15.75" customHeight="1" x14ac:dyDescent="0.2">
      <c r="B77" s="53"/>
    </row>
    <row r="78" spans="2:2" ht="19.5" customHeight="1" x14ac:dyDescent="0.2">
      <c r="B78" s="53"/>
    </row>
    <row r="79" spans="2:2" ht="65.25" customHeight="1" x14ac:dyDescent="0.2">
      <c r="B79" s="53"/>
    </row>
    <row r="80" spans="2:2" x14ac:dyDescent="0.2">
      <c r="B80" s="53"/>
    </row>
    <row r="81" spans="2:2" x14ac:dyDescent="0.2">
      <c r="B81" s="53"/>
    </row>
  </sheetData>
  <mergeCells count="138">
    <mergeCell ref="K51:K53"/>
    <mergeCell ref="R51:S51"/>
    <mergeCell ref="R52:S52"/>
    <mergeCell ref="R53:S53"/>
    <mergeCell ref="K54:K56"/>
    <mergeCell ref="R54:S54"/>
    <mergeCell ref="R55:S55"/>
    <mergeCell ref="R56:S56"/>
    <mergeCell ref="B45:I45"/>
    <mergeCell ref="K45:K47"/>
    <mergeCell ref="R45:S45"/>
    <mergeCell ref="R46:S46"/>
    <mergeCell ref="R47:S47"/>
    <mergeCell ref="K48:K50"/>
    <mergeCell ref="R48:S48"/>
    <mergeCell ref="R49:S49"/>
    <mergeCell ref="R50:S50"/>
    <mergeCell ref="R40:S40"/>
    <mergeCell ref="H41:I41"/>
    <mergeCell ref="R41:S41"/>
    <mergeCell ref="H42:I42"/>
    <mergeCell ref="K42:K44"/>
    <mergeCell ref="R42:S42"/>
    <mergeCell ref="R43:S43"/>
    <mergeCell ref="R44:S44"/>
    <mergeCell ref="B37:B39"/>
    <mergeCell ref="H37:I37"/>
    <mergeCell ref="R37:S37"/>
    <mergeCell ref="H38:I38"/>
    <mergeCell ref="R38:S38"/>
    <mergeCell ref="H39:I39"/>
    <mergeCell ref="K39:K41"/>
    <mergeCell ref="R39:S39"/>
    <mergeCell ref="B40:B42"/>
    <mergeCell ref="H40:I40"/>
    <mergeCell ref="R34:S34"/>
    <mergeCell ref="H35:I35"/>
    <mergeCell ref="R35:S35"/>
    <mergeCell ref="H36:I36"/>
    <mergeCell ref="K36:K38"/>
    <mergeCell ref="R36:S36"/>
    <mergeCell ref="B31:B33"/>
    <mergeCell ref="H31:I31"/>
    <mergeCell ref="R31:S31"/>
    <mergeCell ref="H32:I32"/>
    <mergeCell ref="R32:S32"/>
    <mergeCell ref="H33:I33"/>
    <mergeCell ref="K33:K35"/>
    <mergeCell ref="R33:S33"/>
    <mergeCell ref="B34:B36"/>
    <mergeCell ref="H34:I34"/>
    <mergeCell ref="R28:S28"/>
    <mergeCell ref="H29:I29"/>
    <mergeCell ref="R29:S29"/>
    <mergeCell ref="H30:I30"/>
    <mergeCell ref="K30:K32"/>
    <mergeCell ref="R30:S30"/>
    <mergeCell ref="B25:B27"/>
    <mergeCell ref="H25:I25"/>
    <mergeCell ref="R25:S25"/>
    <mergeCell ref="H26:I26"/>
    <mergeCell ref="R26:S26"/>
    <mergeCell ref="H27:I27"/>
    <mergeCell ref="K27:K29"/>
    <mergeCell ref="R27:S27"/>
    <mergeCell ref="B28:B30"/>
    <mergeCell ref="H28:I28"/>
    <mergeCell ref="H24:I24"/>
    <mergeCell ref="K24:K26"/>
    <mergeCell ref="R24:S24"/>
    <mergeCell ref="R18:S18"/>
    <mergeCell ref="B19:B21"/>
    <mergeCell ref="H19:I19"/>
    <mergeCell ref="R19:S19"/>
    <mergeCell ref="H20:I20"/>
    <mergeCell ref="R20:S20"/>
    <mergeCell ref="H21:I21"/>
    <mergeCell ref="K21:K23"/>
    <mergeCell ref="R21:S21"/>
    <mergeCell ref="B22:B24"/>
    <mergeCell ref="H16:I16"/>
    <mergeCell ref="R16:S16"/>
    <mergeCell ref="H17:I17"/>
    <mergeCell ref="R17:S17"/>
    <mergeCell ref="H18:I18"/>
    <mergeCell ref="K18:K20"/>
    <mergeCell ref="H22:I22"/>
    <mergeCell ref="R22:S22"/>
    <mergeCell ref="H23:I23"/>
    <mergeCell ref="R23:S23"/>
    <mergeCell ref="H9:I9"/>
    <mergeCell ref="K9:S9"/>
    <mergeCell ref="B10:B12"/>
    <mergeCell ref="H10:I10"/>
    <mergeCell ref="K10:L11"/>
    <mergeCell ref="M10:M11"/>
    <mergeCell ref="N10:N11"/>
    <mergeCell ref="O10:O11"/>
    <mergeCell ref="P10:P11"/>
    <mergeCell ref="Q10:Q11"/>
    <mergeCell ref="R10:S11"/>
    <mergeCell ref="H11:I11"/>
    <mergeCell ref="H12:I12"/>
    <mergeCell ref="K12:K14"/>
    <mergeCell ref="R12:S12"/>
    <mergeCell ref="B13:B15"/>
    <mergeCell ref="H13:I13"/>
    <mergeCell ref="R13:S13"/>
    <mergeCell ref="H14:I14"/>
    <mergeCell ref="R14:S14"/>
    <mergeCell ref="H15:I15"/>
    <mergeCell ref="K15:K17"/>
    <mergeCell ref="R15:S15"/>
    <mergeCell ref="B16:B18"/>
    <mergeCell ref="B2:I3"/>
    <mergeCell ref="K2:K5"/>
    <mergeCell ref="L2:R2"/>
    <mergeCell ref="S2:S5"/>
    <mergeCell ref="L3:R3"/>
    <mergeCell ref="B4:F5"/>
    <mergeCell ref="L4:R4"/>
    <mergeCell ref="L5:R5"/>
    <mergeCell ref="S6:S7"/>
    <mergeCell ref="B7:C8"/>
    <mergeCell ref="D7:D8"/>
    <mergeCell ref="E7:E8"/>
    <mergeCell ref="F7:F8"/>
    <mergeCell ref="G7:G8"/>
    <mergeCell ref="H7:I8"/>
    <mergeCell ref="K8:L8"/>
    <mergeCell ref="M8:N8"/>
    <mergeCell ref="O8:P8"/>
    <mergeCell ref="B6:I6"/>
    <mergeCell ref="K6:L7"/>
    <mergeCell ref="M6:N7"/>
    <mergeCell ref="O6:P7"/>
    <mergeCell ref="Q6:Q7"/>
    <mergeCell ref="R6:R7"/>
  </mergeCells>
  <conditionalFormatting sqref="D29:F30 D32:F33 D35:F36 D41:F42 D14:F15 D38:F39 D10:F12 D20:F21 H10:H35 H37:H42 D23:F24 D26:F27 D17:F18">
    <cfRule type="cellIs" dxfId="60" priority="61" operator="lessThan">
      <formula>0</formula>
    </cfRule>
  </conditionalFormatting>
  <conditionalFormatting sqref="G13">
    <cfRule type="cellIs" dxfId="59" priority="59" operator="lessThan">
      <formula>0</formula>
    </cfRule>
  </conditionalFormatting>
  <conditionalFormatting sqref="G16">
    <cfRule type="cellIs" dxfId="58" priority="58" operator="lessThan">
      <formula>0</formula>
    </cfRule>
  </conditionalFormatting>
  <conditionalFormatting sqref="G19">
    <cfRule type="cellIs" dxfId="57" priority="57" operator="lessThan">
      <formula>0</formula>
    </cfRule>
  </conditionalFormatting>
  <conditionalFormatting sqref="H36">
    <cfRule type="cellIs" dxfId="56" priority="56" operator="lessThan">
      <formula>0</formula>
    </cfRule>
  </conditionalFormatting>
  <conditionalFormatting sqref="G17:G18 G23:G24 G29:G30 G32:G33 G35:G36 G41:G42 G14:G15 G26:G27 G38:G39 G10:G12 G20:G21">
    <cfRule type="cellIs" dxfId="55" priority="60" operator="lessThan">
      <formula>0</formula>
    </cfRule>
  </conditionalFormatting>
  <conditionalFormatting sqref="D16:F16">
    <cfRule type="cellIs" dxfId="54" priority="55" operator="lessThan">
      <formula>0</formula>
    </cfRule>
  </conditionalFormatting>
  <conditionalFormatting sqref="D19:F19">
    <cfRule type="cellIs" dxfId="53" priority="54" operator="lessThan">
      <formula>0</formula>
    </cfRule>
  </conditionalFormatting>
  <conditionalFormatting sqref="D22:F22">
    <cfRule type="cellIs" dxfId="52" priority="53" operator="lessThan">
      <formula>0</formula>
    </cfRule>
  </conditionalFormatting>
  <conditionalFormatting sqref="D25:F25">
    <cfRule type="cellIs" dxfId="51" priority="52" operator="lessThan">
      <formula>0</formula>
    </cfRule>
  </conditionalFormatting>
  <conditionalFormatting sqref="D28:F28">
    <cfRule type="cellIs" dxfId="50" priority="51" operator="lessThan">
      <formula>0</formula>
    </cfRule>
  </conditionalFormatting>
  <conditionalFormatting sqref="D31:F31">
    <cfRule type="cellIs" dxfId="49" priority="50" operator="lessThan">
      <formula>0</formula>
    </cfRule>
  </conditionalFormatting>
  <conditionalFormatting sqref="D34:F34">
    <cfRule type="cellIs" dxfId="48" priority="49" operator="lessThan">
      <formula>0</formula>
    </cfRule>
  </conditionalFormatting>
  <conditionalFormatting sqref="D37:F37">
    <cfRule type="cellIs" dxfId="47" priority="48" operator="lessThan">
      <formula>0</formula>
    </cfRule>
  </conditionalFormatting>
  <conditionalFormatting sqref="D40:F40">
    <cfRule type="cellIs" dxfId="46" priority="47" operator="lessThan">
      <formula>0</formula>
    </cfRule>
  </conditionalFormatting>
  <conditionalFormatting sqref="D13:F13">
    <cfRule type="cellIs" dxfId="45" priority="46" operator="lessThan">
      <formula>0</formula>
    </cfRule>
  </conditionalFormatting>
  <conditionalFormatting sqref="G22">
    <cfRule type="cellIs" dxfId="44" priority="45" operator="lessThan">
      <formula>0</formula>
    </cfRule>
  </conditionalFormatting>
  <conditionalFormatting sqref="G25">
    <cfRule type="cellIs" dxfId="43" priority="44" operator="lessThan">
      <formula>0</formula>
    </cfRule>
  </conditionalFormatting>
  <conditionalFormatting sqref="G28">
    <cfRule type="cellIs" dxfId="42" priority="43" operator="lessThan">
      <formula>0</formula>
    </cfRule>
  </conditionalFormatting>
  <conditionalFormatting sqref="G31">
    <cfRule type="cellIs" dxfId="41" priority="42" operator="lessThan">
      <formula>0</formula>
    </cfRule>
  </conditionalFormatting>
  <conditionalFormatting sqref="G34">
    <cfRule type="cellIs" dxfId="40" priority="41" operator="lessThan">
      <formula>0</formula>
    </cfRule>
  </conditionalFormatting>
  <conditionalFormatting sqref="G37">
    <cfRule type="cellIs" dxfId="39" priority="40" operator="lessThan">
      <formula>0</formula>
    </cfRule>
  </conditionalFormatting>
  <conditionalFormatting sqref="G40">
    <cfRule type="cellIs" dxfId="38" priority="39" operator="lessThan">
      <formula>0</formula>
    </cfRule>
  </conditionalFormatting>
  <conditionalFormatting sqref="P12:R12 M16:N17 M19:N20 P19:Q20 P25:Q26 M25:N26 M28:N29 P28:Q29 M36:N38 P34:Q38 P16:Q17 R18:R30 Q15 M12:N14 O13:Q14 M22:Q23 M31:Q32 M34:O35 R32:R35 P40:R41 R37:R38 M40:N41">
    <cfRule type="cellIs" dxfId="37" priority="38" operator="lessThan">
      <formula>0</formula>
    </cfRule>
  </conditionalFormatting>
  <conditionalFormatting sqref="R13:R14 R43:R44 R46:R47 R49:R50 R52:R53 R55:R56">
    <cfRule type="cellIs" dxfId="36" priority="37" operator="lessThan">
      <formula>0</formula>
    </cfRule>
  </conditionalFormatting>
  <conditionalFormatting sqref="O12 O16:O17 O19:O20 O25:O26 O28:O29 O36:O38 O40:O41">
    <cfRule type="cellIs" dxfId="35" priority="36" operator="lessThan">
      <formula>0</formula>
    </cfRule>
  </conditionalFormatting>
  <conditionalFormatting sqref="M15:N15 P15">
    <cfRule type="cellIs" dxfId="34" priority="35" operator="lessThan">
      <formula>0</formula>
    </cfRule>
  </conditionalFormatting>
  <conditionalFormatting sqref="O15">
    <cfRule type="cellIs" dxfId="33" priority="34" operator="lessThan">
      <formula>0</formula>
    </cfRule>
  </conditionalFormatting>
  <conditionalFormatting sqref="Q18">
    <cfRule type="cellIs" dxfId="32" priority="33" operator="lessThan">
      <formula>0</formula>
    </cfRule>
  </conditionalFormatting>
  <conditionalFormatting sqref="M18:N18 P18">
    <cfRule type="cellIs" dxfId="31" priority="32" operator="lessThan">
      <formula>0</formula>
    </cfRule>
  </conditionalFormatting>
  <conditionalFormatting sqref="O18">
    <cfRule type="cellIs" dxfId="30" priority="31" operator="lessThan">
      <formula>0</formula>
    </cfRule>
  </conditionalFormatting>
  <conditionalFormatting sqref="M24:N24 P24:Q24">
    <cfRule type="cellIs" dxfId="29" priority="30" operator="lessThan">
      <formula>0</formula>
    </cfRule>
  </conditionalFormatting>
  <conditionalFormatting sqref="O24">
    <cfRule type="cellIs" dxfId="28" priority="29" operator="lessThan">
      <formula>0</formula>
    </cfRule>
  </conditionalFormatting>
  <conditionalFormatting sqref="Q27">
    <cfRule type="cellIs" dxfId="27" priority="28" operator="lessThan">
      <formula>0</formula>
    </cfRule>
  </conditionalFormatting>
  <conditionalFormatting sqref="Q30">
    <cfRule type="cellIs" dxfId="26" priority="27" operator="lessThan">
      <formula>0</formula>
    </cfRule>
  </conditionalFormatting>
  <conditionalFormatting sqref="Q33">
    <cfRule type="cellIs" dxfId="25" priority="26" operator="lessThan">
      <formula>0</formula>
    </cfRule>
  </conditionalFormatting>
  <conditionalFormatting sqref="M21:N21 P21:Q21">
    <cfRule type="cellIs" dxfId="24" priority="25" operator="lessThan">
      <formula>0</formula>
    </cfRule>
  </conditionalFormatting>
  <conditionalFormatting sqref="O21">
    <cfRule type="cellIs" dxfId="23" priority="24" operator="lessThan">
      <formula>0</formula>
    </cfRule>
  </conditionalFormatting>
  <conditionalFormatting sqref="M39:N39 P39:Q39">
    <cfRule type="cellIs" dxfId="22" priority="23" operator="lessThan">
      <formula>0</formula>
    </cfRule>
  </conditionalFormatting>
  <conditionalFormatting sqref="O39">
    <cfRule type="cellIs" dxfId="21" priority="22" operator="lessThan">
      <formula>0</formula>
    </cfRule>
  </conditionalFormatting>
  <conditionalFormatting sqref="R51">
    <cfRule type="cellIs" dxfId="20" priority="21" operator="lessThan">
      <formula>0</formula>
    </cfRule>
  </conditionalFormatting>
  <conditionalFormatting sqref="P43:Q44 P46:Q47 P49:Q50 P52:Q53 P55:Q56 M43:N44 M46:N47 M52:N53 M55:N56 M49:N50">
    <cfRule type="cellIs" dxfId="19" priority="20" operator="lessThan">
      <formula>0</formula>
    </cfRule>
  </conditionalFormatting>
  <conditionalFormatting sqref="O43:O44 O46:O47 O49:O50 O52:O53 O55:O56">
    <cfRule type="cellIs" dxfId="18" priority="19" operator="lessThan">
      <formula>0</formula>
    </cfRule>
  </conditionalFormatting>
  <conditionalFormatting sqref="M42:N42 M45:N45 M51:N51 N54 P42:Q42 P45:Q45 P48:Q48 P51:Q51 P54:Q54 M48">
    <cfRule type="cellIs" dxfId="17" priority="18" operator="lessThan">
      <formula>0</formula>
    </cfRule>
  </conditionalFormatting>
  <conditionalFormatting sqref="O42 O45 O48 O51 O54">
    <cfRule type="cellIs" dxfId="16" priority="17" operator="lessThan">
      <formula>0</formula>
    </cfRule>
  </conditionalFormatting>
  <conditionalFormatting sqref="R54">
    <cfRule type="cellIs" dxfId="15" priority="16" operator="lessThan">
      <formula>0</formula>
    </cfRule>
  </conditionalFormatting>
  <conditionalFormatting sqref="R31">
    <cfRule type="cellIs" dxfId="14" priority="15" operator="lessThan">
      <formula>0</formula>
    </cfRule>
  </conditionalFormatting>
  <conditionalFormatting sqref="M27:N27 P27">
    <cfRule type="cellIs" dxfId="13" priority="14" operator="lessThan">
      <formula>0</formula>
    </cfRule>
  </conditionalFormatting>
  <conditionalFormatting sqref="O27">
    <cfRule type="cellIs" dxfId="12" priority="13" operator="lessThan">
      <formula>0</formula>
    </cfRule>
  </conditionalFormatting>
  <conditionalFormatting sqref="M30:N30 P30">
    <cfRule type="cellIs" dxfId="11" priority="12" operator="lessThan">
      <formula>0</formula>
    </cfRule>
  </conditionalFormatting>
  <conditionalFormatting sqref="O30">
    <cfRule type="cellIs" dxfId="10" priority="11" operator="lessThan">
      <formula>0</formula>
    </cfRule>
  </conditionalFormatting>
  <conditionalFormatting sqref="M33:N33 P33">
    <cfRule type="cellIs" dxfId="9" priority="10" operator="lessThan">
      <formula>0</formula>
    </cfRule>
  </conditionalFormatting>
  <conditionalFormatting sqref="O33">
    <cfRule type="cellIs" dxfId="8" priority="9" operator="lessThan">
      <formula>0</formula>
    </cfRule>
  </conditionalFormatting>
  <conditionalFormatting sqref="R15:R17">
    <cfRule type="cellIs" dxfId="7" priority="8" operator="lessThan">
      <formula>0</formula>
    </cfRule>
  </conditionalFormatting>
  <conditionalFormatting sqref="R48">
    <cfRule type="cellIs" dxfId="6" priority="7" operator="lessThan">
      <formula>0</formula>
    </cfRule>
  </conditionalFormatting>
  <conditionalFormatting sqref="R45">
    <cfRule type="cellIs" dxfId="5" priority="6" operator="lessThan">
      <formula>0</formula>
    </cfRule>
  </conditionalFormatting>
  <conditionalFormatting sqref="R42">
    <cfRule type="cellIs" dxfId="4" priority="5" operator="lessThan">
      <formula>0</formula>
    </cfRule>
  </conditionalFormatting>
  <conditionalFormatting sqref="R39">
    <cfRule type="cellIs" dxfId="3" priority="4" operator="lessThan">
      <formula>0</formula>
    </cfRule>
  </conditionalFormatting>
  <conditionalFormatting sqref="R36">
    <cfRule type="cellIs" dxfId="2" priority="3" operator="lessThan">
      <formula>0</formula>
    </cfRule>
  </conditionalFormatting>
  <conditionalFormatting sqref="M54">
    <cfRule type="cellIs" dxfId="1" priority="2" operator="lessThan">
      <formula>0</formula>
    </cfRule>
  </conditionalFormatting>
  <conditionalFormatting sqref="N48">
    <cfRule type="cellIs" dxfId="0" priority="1" operator="lessThan">
      <formula>0</formula>
    </cfRule>
  </conditionalFormatting>
  <dataValidations count="1">
    <dataValidation type="list" allowBlank="1" showInputMessage="1" showErrorMessage="1" sqref="K54:K56 K39:K51 K24:K36" xr:uid="{00000000-0002-0000-0100-000000000000}">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3">
    <tabColor theme="0"/>
  </sheetPr>
  <dimension ref="A1:Z299"/>
  <sheetViews>
    <sheetView showGridLines="0" tabSelected="1" zoomScale="50" zoomScaleNormal="50" zoomScalePageLayoutView="95" workbookViewId="0">
      <pane xSplit="1" topLeftCell="B1" activePane="topRight" state="frozen"/>
      <selection pane="topRight" activeCell="L21" sqref="L21:M21"/>
    </sheetView>
  </sheetViews>
  <sheetFormatPr baseColWidth="10" defaultColWidth="10.85546875" defaultRowHeight="12.75" x14ac:dyDescent="0.2"/>
  <cols>
    <col min="1" max="1" width="5.140625" style="1" customWidth="1"/>
    <col min="2" max="2" width="8.28515625" style="1" customWidth="1"/>
    <col min="3" max="3" width="10.5703125" style="1" customWidth="1"/>
    <col min="4" max="4" width="10.85546875" style="1" customWidth="1"/>
    <col min="5" max="5" width="9.42578125" style="1" customWidth="1"/>
    <col min="6" max="6" width="26.140625" style="1" customWidth="1"/>
    <col min="7" max="7" width="12.7109375" style="1" customWidth="1"/>
    <col min="8" max="8" width="14" style="1" customWidth="1"/>
    <col min="9" max="9" width="2.42578125" style="1" hidden="1" customWidth="1"/>
    <col min="10" max="10" width="6.7109375" style="1" customWidth="1"/>
    <col min="11" max="11" width="30.28515625" style="1" customWidth="1"/>
    <col min="12" max="12" width="18.28515625" style="1" customWidth="1"/>
    <col min="13" max="13" width="8.7109375" style="1" customWidth="1"/>
    <col min="14" max="14" width="23" style="1" customWidth="1"/>
    <col min="15" max="15" width="15" style="1" customWidth="1"/>
    <col min="16" max="16" width="23" style="1" customWidth="1"/>
    <col min="17" max="17" width="24.140625" style="1" customWidth="1"/>
    <col min="18" max="18" width="16.42578125" style="1" customWidth="1"/>
    <col min="19" max="19" width="44.42578125" style="1" customWidth="1"/>
    <col min="20" max="20" width="8.42578125" style="1" customWidth="1"/>
    <col min="21" max="21" width="10.140625" style="1" customWidth="1"/>
    <col min="22" max="22" width="11.42578125" style="1" bestFit="1" customWidth="1"/>
    <col min="23" max="24" width="11.5703125" style="1" customWidth="1"/>
    <col min="25" max="16384" width="10.85546875" style="1"/>
  </cols>
  <sheetData>
    <row r="1" spans="1:21" ht="10.5" customHeight="1" x14ac:dyDescent="0.2">
      <c r="B1" s="301"/>
      <c r="C1" s="302"/>
      <c r="D1" s="302"/>
      <c r="E1" s="302"/>
      <c r="F1" s="302"/>
      <c r="G1" s="302"/>
      <c r="H1" s="302"/>
      <c r="I1" s="302"/>
      <c r="J1" s="302"/>
      <c r="K1" s="302"/>
      <c r="L1" s="302"/>
      <c r="M1" s="302"/>
      <c r="N1" s="302"/>
      <c r="O1" s="302"/>
      <c r="P1" s="302"/>
      <c r="Q1" s="302"/>
      <c r="R1" s="302"/>
      <c r="S1" s="302"/>
      <c r="T1" s="302"/>
      <c r="U1" s="303"/>
    </row>
    <row r="2" spans="1:21" ht="25.5" customHeight="1" x14ac:dyDescent="0.2">
      <c r="B2" s="768" t="s">
        <v>136</v>
      </c>
      <c r="C2" s="769"/>
      <c r="D2" s="769"/>
      <c r="E2" s="769"/>
      <c r="F2" s="769"/>
      <c r="G2" s="769"/>
      <c r="H2" s="769"/>
      <c r="I2" s="769"/>
      <c r="J2" s="769"/>
      <c r="K2" s="769"/>
      <c r="L2" s="769"/>
      <c r="M2" s="769"/>
      <c r="N2" s="769"/>
      <c r="O2" s="769"/>
      <c r="P2" s="769"/>
      <c r="Q2" s="769"/>
      <c r="R2" s="769"/>
      <c r="S2" s="769"/>
      <c r="T2" s="769"/>
      <c r="U2" s="770"/>
    </row>
    <row r="3" spans="1:21" ht="21.75" customHeight="1" x14ac:dyDescent="0.2">
      <c r="A3" s="1" t="s">
        <v>614</v>
      </c>
      <c r="B3" s="771" t="s">
        <v>137</v>
      </c>
      <c r="C3" s="772"/>
      <c r="D3" s="772"/>
      <c r="E3" s="772"/>
      <c r="F3" s="772"/>
      <c r="G3" s="772"/>
      <c r="H3" s="772"/>
      <c r="I3" s="772"/>
      <c r="J3" s="772"/>
      <c r="K3" s="772"/>
      <c r="L3" s="772"/>
      <c r="M3" s="772"/>
      <c r="N3" s="772"/>
      <c r="O3" s="772"/>
      <c r="P3" s="772"/>
      <c r="Q3" s="772"/>
      <c r="R3" s="772"/>
      <c r="S3" s="772"/>
      <c r="T3" s="772"/>
      <c r="U3" s="773"/>
    </row>
    <row r="4" spans="1:21" ht="21" customHeight="1" x14ac:dyDescent="0.2">
      <c r="B4" s="774" t="s">
        <v>138</v>
      </c>
      <c r="C4" s="774"/>
      <c r="D4" s="775" t="s">
        <v>139</v>
      </c>
      <c r="E4" s="775"/>
      <c r="F4" s="776" t="s">
        <v>140</v>
      </c>
      <c r="G4" s="778" t="s">
        <v>141</v>
      </c>
      <c r="H4" s="778"/>
      <c r="I4" s="778"/>
      <c r="J4" s="778"/>
      <c r="K4" s="778"/>
      <c r="L4" s="779"/>
      <c r="M4" s="780"/>
      <c r="N4" s="779" t="s">
        <v>142</v>
      </c>
      <c r="O4" s="781"/>
      <c r="P4" s="781"/>
      <c r="Q4" s="781"/>
      <c r="R4" s="780"/>
      <c r="S4" s="782" t="s">
        <v>99</v>
      </c>
      <c r="T4" s="783"/>
      <c r="U4" s="784"/>
    </row>
    <row r="5" spans="1:21" ht="47.25" customHeight="1" x14ac:dyDescent="0.2">
      <c r="B5" s="774"/>
      <c r="C5" s="774"/>
      <c r="D5" s="775"/>
      <c r="E5" s="775"/>
      <c r="F5" s="777"/>
      <c r="G5" s="794" t="s">
        <v>143</v>
      </c>
      <c r="H5" s="775"/>
      <c r="I5" s="775"/>
      <c r="J5" s="794" t="s">
        <v>144</v>
      </c>
      <c r="K5" s="794"/>
      <c r="L5" s="794" t="s">
        <v>1060</v>
      </c>
      <c r="M5" s="794"/>
      <c r="N5" s="221" t="s">
        <v>145</v>
      </c>
      <c r="O5" s="221" t="s">
        <v>146</v>
      </c>
      <c r="P5" s="29" t="s">
        <v>147</v>
      </c>
      <c r="Q5" s="795" t="s">
        <v>148</v>
      </c>
      <c r="R5" s="796"/>
      <c r="S5" s="785"/>
      <c r="T5" s="786"/>
      <c r="U5" s="787"/>
    </row>
    <row r="6" spans="1:21" ht="39.75" customHeight="1" x14ac:dyDescent="0.25">
      <c r="B6" s="275" t="s">
        <v>149</v>
      </c>
      <c r="C6" s="277"/>
      <c r="D6" s="788" t="s">
        <v>150</v>
      </c>
      <c r="E6" s="789"/>
      <c r="F6" s="79" t="s">
        <v>151</v>
      </c>
      <c r="G6" s="790"/>
      <c r="H6" s="790"/>
      <c r="I6" s="790"/>
      <c r="J6" s="472" t="s">
        <v>152</v>
      </c>
      <c r="K6" s="472"/>
      <c r="L6" s="797"/>
      <c r="M6" s="797"/>
      <c r="N6" s="106">
        <v>5268448465</v>
      </c>
      <c r="O6" s="30"/>
      <c r="P6" s="31"/>
      <c r="Q6" s="792">
        <v>0</v>
      </c>
      <c r="R6" s="793">
        <v>0</v>
      </c>
      <c r="S6" s="234"/>
      <c r="T6" s="235"/>
      <c r="U6" s="236"/>
    </row>
    <row r="7" spans="1:21" ht="39.75" customHeight="1" x14ac:dyDescent="0.25">
      <c r="B7" s="275" t="s">
        <v>153</v>
      </c>
      <c r="C7" s="277"/>
      <c r="D7" s="788" t="s">
        <v>150</v>
      </c>
      <c r="E7" s="789"/>
      <c r="F7" s="79" t="s">
        <v>151</v>
      </c>
      <c r="G7" s="790"/>
      <c r="H7" s="790"/>
      <c r="I7" s="790"/>
      <c r="J7" s="791" t="s">
        <v>1061</v>
      </c>
      <c r="K7" s="791"/>
      <c r="L7" s="791"/>
      <c r="M7" s="791"/>
      <c r="N7" s="32">
        <v>20324681095</v>
      </c>
      <c r="O7" s="30"/>
      <c r="P7" s="31"/>
      <c r="Q7" s="792">
        <v>0</v>
      </c>
      <c r="R7" s="793">
        <v>0</v>
      </c>
      <c r="S7" s="234"/>
      <c r="T7" s="235"/>
      <c r="U7" s="236"/>
    </row>
    <row r="8" spans="1:21" ht="39.75" customHeight="1" x14ac:dyDescent="0.25">
      <c r="B8" s="275" t="s">
        <v>154</v>
      </c>
      <c r="C8" s="277"/>
      <c r="D8" s="788" t="s">
        <v>150</v>
      </c>
      <c r="E8" s="789"/>
      <c r="F8" s="79" t="s">
        <v>151</v>
      </c>
      <c r="G8" s="790"/>
      <c r="H8" s="790"/>
      <c r="I8" s="790"/>
      <c r="J8" s="791" t="s">
        <v>1062</v>
      </c>
      <c r="K8" s="791"/>
      <c r="L8" s="791"/>
      <c r="M8" s="791"/>
      <c r="N8" s="32">
        <v>26799206349</v>
      </c>
      <c r="O8" s="30"/>
      <c r="P8" s="31"/>
      <c r="Q8" s="792">
        <v>0</v>
      </c>
      <c r="R8" s="793">
        <v>0</v>
      </c>
      <c r="S8" s="234"/>
      <c r="T8" s="235"/>
      <c r="U8" s="236"/>
    </row>
    <row r="9" spans="1:21" ht="131.25" customHeight="1" x14ac:dyDescent="0.25">
      <c r="B9" s="275" t="s">
        <v>155</v>
      </c>
      <c r="C9" s="277"/>
      <c r="D9" s="788" t="s">
        <v>150</v>
      </c>
      <c r="E9" s="789"/>
      <c r="F9" s="79" t="s">
        <v>151</v>
      </c>
      <c r="G9" s="790"/>
      <c r="H9" s="790"/>
      <c r="I9" s="790"/>
      <c r="J9" s="791" t="s">
        <v>1063</v>
      </c>
      <c r="K9" s="791"/>
      <c r="L9" s="791"/>
      <c r="M9" s="791"/>
      <c r="N9" s="33">
        <v>62112039495.099998</v>
      </c>
      <c r="O9" s="233"/>
      <c r="P9" s="34"/>
      <c r="Q9" s="792">
        <v>0</v>
      </c>
      <c r="R9" s="793">
        <v>0</v>
      </c>
      <c r="S9" s="798" t="s">
        <v>443</v>
      </c>
      <c r="T9" s="799"/>
      <c r="U9" s="800"/>
    </row>
    <row r="10" spans="1:21" ht="48.75" customHeight="1" x14ac:dyDescent="0.25">
      <c r="B10" s="275" t="s">
        <v>156</v>
      </c>
      <c r="C10" s="277"/>
      <c r="D10" s="788" t="s">
        <v>150</v>
      </c>
      <c r="E10" s="789"/>
      <c r="F10" s="79" t="s">
        <v>151</v>
      </c>
      <c r="G10" s="790"/>
      <c r="H10" s="790"/>
      <c r="I10" s="790"/>
      <c r="J10" s="791" t="s">
        <v>1064</v>
      </c>
      <c r="K10" s="791"/>
      <c r="L10" s="791"/>
      <c r="M10" s="791"/>
      <c r="N10" s="33">
        <v>48547865289.099998</v>
      </c>
      <c r="O10" s="233"/>
      <c r="P10" s="34"/>
      <c r="Q10" s="792">
        <v>0</v>
      </c>
      <c r="R10" s="793">
        <v>0</v>
      </c>
      <c r="S10" s="801"/>
      <c r="T10" s="802"/>
      <c r="U10" s="803"/>
    </row>
    <row r="11" spans="1:21" ht="39.75" customHeight="1" x14ac:dyDescent="0.25">
      <c r="B11" s="275" t="s">
        <v>157</v>
      </c>
      <c r="C11" s="277"/>
      <c r="D11" s="788" t="s">
        <v>150</v>
      </c>
      <c r="E11" s="789"/>
      <c r="F11" s="79" t="s">
        <v>151</v>
      </c>
      <c r="G11" s="790"/>
      <c r="H11" s="790"/>
      <c r="I11" s="790"/>
      <c r="J11" s="791" t="s">
        <v>1065</v>
      </c>
      <c r="K11" s="791"/>
      <c r="L11" s="791"/>
      <c r="M11" s="791"/>
      <c r="N11" s="33">
        <v>49940241269.099998</v>
      </c>
      <c r="O11" s="233"/>
      <c r="P11" s="34"/>
      <c r="Q11" s="792">
        <v>0</v>
      </c>
      <c r="R11" s="793">
        <v>0</v>
      </c>
      <c r="S11" s="234"/>
      <c r="T11" s="235"/>
      <c r="U11" s="236"/>
    </row>
    <row r="12" spans="1:21" ht="39.75" customHeight="1" x14ac:dyDescent="0.25">
      <c r="B12" s="275" t="s">
        <v>158</v>
      </c>
      <c r="C12" s="277"/>
      <c r="D12" s="788" t="s">
        <v>150</v>
      </c>
      <c r="E12" s="789"/>
      <c r="F12" s="79" t="s">
        <v>151</v>
      </c>
      <c r="G12" s="790"/>
      <c r="H12" s="790"/>
      <c r="I12" s="790"/>
      <c r="J12" s="791" t="s">
        <v>1066</v>
      </c>
      <c r="K12" s="791"/>
      <c r="L12" s="791"/>
      <c r="M12" s="791"/>
      <c r="N12" s="33">
        <v>42430490883.199997</v>
      </c>
      <c r="O12" s="233"/>
      <c r="P12" s="34"/>
      <c r="Q12" s="792">
        <v>0</v>
      </c>
      <c r="R12" s="793">
        <v>0</v>
      </c>
      <c r="S12" s="234"/>
      <c r="T12" s="235"/>
      <c r="U12" s="236"/>
    </row>
    <row r="13" spans="1:21" ht="39.75" customHeight="1" x14ac:dyDescent="0.25">
      <c r="B13" s="275" t="s">
        <v>159</v>
      </c>
      <c r="C13" s="277"/>
      <c r="D13" s="788" t="s">
        <v>150</v>
      </c>
      <c r="E13" s="789"/>
      <c r="F13" s="79" t="s">
        <v>151</v>
      </c>
      <c r="G13" s="790"/>
      <c r="H13" s="790"/>
      <c r="I13" s="790"/>
      <c r="J13" s="791" t="s">
        <v>1067</v>
      </c>
      <c r="K13" s="791"/>
      <c r="L13" s="791"/>
      <c r="M13" s="791"/>
      <c r="N13" s="33">
        <v>24948005269.599998</v>
      </c>
      <c r="O13" s="233"/>
      <c r="P13" s="35"/>
      <c r="Q13" s="792">
        <v>0</v>
      </c>
      <c r="R13" s="793">
        <v>0</v>
      </c>
      <c r="S13" s="234"/>
      <c r="T13" s="235"/>
      <c r="U13" s="236"/>
    </row>
    <row r="14" spans="1:21" ht="39.75" customHeight="1" x14ac:dyDescent="0.25">
      <c r="B14" s="808"/>
      <c r="C14" s="809"/>
      <c r="D14" s="810"/>
      <c r="E14" s="811"/>
      <c r="F14" s="36"/>
      <c r="G14" s="812"/>
      <c r="H14" s="812"/>
      <c r="I14" s="812"/>
      <c r="J14" s="813"/>
      <c r="K14" s="813"/>
      <c r="L14" s="814"/>
      <c r="M14" s="814"/>
      <c r="N14" s="108">
        <f>SUM(N6:N13)</f>
        <v>280370978115.09998</v>
      </c>
      <c r="O14" s="37"/>
      <c r="P14" s="38"/>
      <c r="Q14" s="815">
        <v>0</v>
      </c>
      <c r="R14" s="816">
        <v>0</v>
      </c>
      <c r="S14" s="804"/>
      <c r="T14" s="804"/>
      <c r="U14" s="804"/>
    </row>
    <row r="15" spans="1:21" ht="39.75" customHeight="1" x14ac:dyDescent="0.2">
      <c r="B15" s="275"/>
      <c r="C15" s="277"/>
      <c r="D15" s="788" t="s">
        <v>150</v>
      </c>
      <c r="E15" s="789"/>
      <c r="F15" s="79" t="s">
        <v>151</v>
      </c>
      <c r="G15" s="805">
        <v>3111530718</v>
      </c>
      <c r="H15" s="805"/>
      <c r="I15" s="805"/>
      <c r="J15" s="472"/>
      <c r="K15" s="472"/>
      <c r="L15" s="791" t="s">
        <v>160</v>
      </c>
      <c r="M15" s="791"/>
      <c r="N15" s="106"/>
      <c r="O15" s="59">
        <f>123.78/111.82</f>
        <v>1.1069576104453587</v>
      </c>
      <c r="P15" s="39" t="s">
        <v>161</v>
      </c>
      <c r="Q15" s="806">
        <f t="shared" ref="Q15:Q78" si="0">+G15/O15</f>
        <v>2810885158.2384872</v>
      </c>
      <c r="R15" s="807"/>
      <c r="S15" s="269"/>
      <c r="T15" s="269"/>
      <c r="U15" s="269"/>
    </row>
    <row r="16" spans="1:21" ht="39.75" customHeight="1" x14ac:dyDescent="0.2">
      <c r="B16" s="275"/>
      <c r="C16" s="277"/>
      <c r="D16" s="788" t="s">
        <v>150</v>
      </c>
      <c r="E16" s="789"/>
      <c r="F16" s="79" t="s">
        <v>151</v>
      </c>
      <c r="G16" s="817">
        <v>5503863348.5</v>
      </c>
      <c r="H16" s="818"/>
      <c r="I16" s="819"/>
      <c r="J16" s="820"/>
      <c r="K16" s="820"/>
      <c r="L16" s="791" t="s">
        <v>162</v>
      </c>
      <c r="M16" s="791"/>
      <c r="N16" s="32"/>
      <c r="O16" s="59">
        <f>123.78/111.82</f>
        <v>1.1069576104453587</v>
      </c>
      <c r="P16" s="39" t="s">
        <v>161</v>
      </c>
      <c r="Q16" s="806">
        <f t="shared" si="0"/>
        <v>4972063335.1855707</v>
      </c>
      <c r="R16" s="807"/>
      <c r="S16" s="269"/>
      <c r="T16" s="269"/>
      <c r="U16" s="269"/>
    </row>
    <row r="17" spans="2:21" ht="39.75" customHeight="1" x14ac:dyDescent="0.2">
      <c r="B17" s="275"/>
      <c r="C17" s="277"/>
      <c r="D17" s="788" t="s">
        <v>150</v>
      </c>
      <c r="E17" s="789"/>
      <c r="F17" s="79" t="s">
        <v>151</v>
      </c>
      <c r="G17" s="817">
        <v>263457714</v>
      </c>
      <c r="H17" s="818"/>
      <c r="I17" s="819"/>
      <c r="J17" s="820"/>
      <c r="K17" s="820"/>
      <c r="L17" s="791" t="s">
        <v>163</v>
      </c>
      <c r="M17" s="791"/>
      <c r="N17" s="32"/>
      <c r="O17" s="59">
        <f>123.78/111.82</f>
        <v>1.1069576104453587</v>
      </c>
      <c r="P17" s="39" t="s">
        <v>161</v>
      </c>
      <c r="Q17" s="806">
        <f t="shared" si="0"/>
        <v>238001628.53029567</v>
      </c>
      <c r="R17" s="807"/>
      <c r="S17" s="269"/>
      <c r="T17" s="269"/>
      <c r="U17" s="269"/>
    </row>
    <row r="18" spans="2:21" ht="39.75" customHeight="1" x14ac:dyDescent="0.2">
      <c r="B18" s="275"/>
      <c r="C18" s="277"/>
      <c r="D18" s="788" t="s">
        <v>150</v>
      </c>
      <c r="E18" s="789"/>
      <c r="F18" s="79" t="s">
        <v>151</v>
      </c>
      <c r="G18" s="817">
        <v>1636965150</v>
      </c>
      <c r="H18" s="818"/>
      <c r="I18" s="819"/>
      <c r="J18" s="821"/>
      <c r="K18" s="791"/>
      <c r="L18" s="791" t="s">
        <v>164</v>
      </c>
      <c r="M18" s="791"/>
      <c r="N18" s="32"/>
      <c r="O18" s="59">
        <f>123.78/111.82</f>
        <v>1.1069576104453587</v>
      </c>
      <c r="P18" s="39" t="s">
        <v>161</v>
      </c>
      <c r="Q18" s="806">
        <f t="shared" si="0"/>
        <v>1478796599.3940861</v>
      </c>
      <c r="R18" s="807"/>
      <c r="S18" s="269"/>
      <c r="T18" s="269"/>
      <c r="U18" s="269"/>
    </row>
    <row r="19" spans="2:21" ht="33.75" customHeight="1" x14ac:dyDescent="0.2">
      <c r="B19" s="275"/>
      <c r="C19" s="277"/>
      <c r="D19" s="788" t="s">
        <v>150</v>
      </c>
      <c r="E19" s="789"/>
      <c r="F19" s="79" t="s">
        <v>151</v>
      </c>
      <c r="G19" s="817">
        <v>2728275250</v>
      </c>
      <c r="H19" s="818"/>
      <c r="I19" s="819"/>
      <c r="J19" s="820"/>
      <c r="K19" s="820"/>
      <c r="L19" s="791" t="s">
        <v>165</v>
      </c>
      <c r="M19" s="791"/>
      <c r="N19" s="32"/>
      <c r="O19" s="109">
        <f>124.62/111.82</f>
        <v>1.1144696834197818</v>
      </c>
      <c r="P19" s="40" t="s">
        <v>166</v>
      </c>
      <c r="Q19" s="806">
        <f t="shared" si="0"/>
        <v>2448047973.4793773</v>
      </c>
      <c r="R19" s="807"/>
      <c r="S19" s="269"/>
      <c r="T19" s="269"/>
      <c r="U19" s="269"/>
    </row>
    <row r="20" spans="2:21" ht="30" customHeight="1" x14ac:dyDescent="0.2">
      <c r="B20" s="275"/>
      <c r="C20" s="277"/>
      <c r="D20" s="788" t="s">
        <v>150</v>
      </c>
      <c r="E20" s="789"/>
      <c r="F20" s="79" t="s">
        <v>151</v>
      </c>
      <c r="G20" s="817">
        <v>621675000</v>
      </c>
      <c r="H20" s="818"/>
      <c r="I20" s="819"/>
      <c r="J20" s="822"/>
      <c r="K20" s="822"/>
      <c r="L20" s="791" t="s">
        <v>167</v>
      </c>
      <c r="M20" s="791"/>
      <c r="N20" s="32"/>
      <c r="O20" s="109">
        <f>125.37/111.82</f>
        <v>1.1211768914326596</v>
      </c>
      <c r="P20" s="40" t="s">
        <v>168</v>
      </c>
      <c r="Q20" s="806">
        <f t="shared" si="0"/>
        <v>554484314.42928934</v>
      </c>
      <c r="R20" s="807"/>
      <c r="S20" s="269"/>
      <c r="T20" s="269"/>
      <c r="U20" s="269"/>
    </row>
    <row r="21" spans="2:21" ht="30" customHeight="1" x14ac:dyDescent="0.2">
      <c r="B21" s="275"/>
      <c r="C21" s="277"/>
      <c r="D21" s="788" t="s">
        <v>150</v>
      </c>
      <c r="E21" s="789"/>
      <c r="F21" s="79" t="s">
        <v>151</v>
      </c>
      <c r="G21" s="817">
        <v>764295785</v>
      </c>
      <c r="H21" s="818"/>
      <c r="I21" s="819"/>
      <c r="J21" s="822"/>
      <c r="K21" s="822"/>
      <c r="L21" s="791" t="s">
        <v>169</v>
      </c>
      <c r="M21" s="791"/>
      <c r="N21" s="32"/>
      <c r="O21" s="109">
        <f>125.37/111.82</f>
        <v>1.1211768914326596</v>
      </c>
      <c r="P21" s="40" t="s">
        <v>168</v>
      </c>
      <c r="Q21" s="806">
        <f t="shared" si="0"/>
        <v>681690633.15545988</v>
      </c>
      <c r="R21" s="807"/>
      <c r="S21" s="269"/>
      <c r="T21" s="269"/>
      <c r="U21" s="269"/>
    </row>
    <row r="22" spans="2:21" ht="30" customHeight="1" x14ac:dyDescent="0.2">
      <c r="B22" s="275"/>
      <c r="C22" s="277"/>
      <c r="D22" s="788" t="s">
        <v>150</v>
      </c>
      <c r="E22" s="789"/>
      <c r="F22" s="79" t="s">
        <v>151</v>
      </c>
      <c r="G22" s="817">
        <v>872199750</v>
      </c>
      <c r="H22" s="818"/>
      <c r="I22" s="819"/>
      <c r="J22" s="822"/>
      <c r="K22" s="822"/>
      <c r="L22" s="791" t="s">
        <v>170</v>
      </c>
      <c r="M22" s="791"/>
      <c r="N22" s="32"/>
      <c r="O22" s="109">
        <f>125.37/111.82</f>
        <v>1.1211768914326596</v>
      </c>
      <c r="P22" s="40" t="s">
        <v>168</v>
      </c>
      <c r="Q22" s="806">
        <f t="shared" si="0"/>
        <v>777932328.66714525</v>
      </c>
      <c r="R22" s="807"/>
      <c r="S22" s="269"/>
      <c r="T22" s="269"/>
      <c r="U22" s="269"/>
    </row>
    <row r="23" spans="2:21" ht="30" customHeight="1" x14ac:dyDescent="0.2">
      <c r="B23" s="275"/>
      <c r="C23" s="277"/>
      <c r="D23" s="788" t="s">
        <v>150</v>
      </c>
      <c r="E23" s="789"/>
      <c r="F23" s="79" t="s">
        <v>151</v>
      </c>
      <c r="G23" s="817">
        <v>19781458</v>
      </c>
      <c r="H23" s="818"/>
      <c r="I23" s="819"/>
      <c r="J23" s="822"/>
      <c r="K23" s="822"/>
      <c r="L23" s="791" t="s">
        <v>170</v>
      </c>
      <c r="M23" s="791"/>
      <c r="N23" s="32"/>
      <c r="O23" s="109">
        <f>125.37/111.82</f>
        <v>1.1211768914326596</v>
      </c>
      <c r="P23" s="40" t="s">
        <v>168</v>
      </c>
      <c r="Q23" s="806">
        <f t="shared" si="0"/>
        <v>17643476.378399935</v>
      </c>
      <c r="R23" s="807"/>
      <c r="S23" s="269"/>
      <c r="T23" s="269"/>
      <c r="U23" s="269"/>
    </row>
    <row r="24" spans="2:21" ht="30" customHeight="1" x14ac:dyDescent="0.2">
      <c r="B24" s="275"/>
      <c r="C24" s="277"/>
      <c r="D24" s="788" t="s">
        <v>150</v>
      </c>
      <c r="E24" s="789"/>
      <c r="F24" s="79" t="s">
        <v>151</v>
      </c>
      <c r="G24" s="817">
        <v>686624625</v>
      </c>
      <c r="H24" s="818"/>
      <c r="I24" s="819"/>
      <c r="J24" s="823"/>
      <c r="K24" s="823"/>
      <c r="L24" s="791" t="s">
        <v>171</v>
      </c>
      <c r="M24" s="791"/>
      <c r="N24" s="32"/>
      <c r="O24" s="109">
        <f>125.37/111.82</f>
        <v>1.1211768914326596</v>
      </c>
      <c r="P24" s="40" t="s">
        <v>168</v>
      </c>
      <c r="Q24" s="806">
        <f t="shared" si="0"/>
        <v>612414178.57142854</v>
      </c>
      <c r="R24" s="807"/>
      <c r="S24" s="269"/>
      <c r="T24" s="269"/>
      <c r="U24" s="269"/>
    </row>
    <row r="25" spans="2:21" ht="30" customHeight="1" x14ac:dyDescent="0.2">
      <c r="B25" s="275"/>
      <c r="C25" s="277"/>
      <c r="D25" s="788" t="s">
        <v>150</v>
      </c>
      <c r="E25" s="789"/>
      <c r="F25" s="79" t="s">
        <v>151</v>
      </c>
      <c r="G25" s="817">
        <v>2047764587</v>
      </c>
      <c r="H25" s="818"/>
      <c r="I25" s="819"/>
      <c r="J25" s="791"/>
      <c r="K25" s="791"/>
      <c r="L25" s="797" t="s">
        <v>172</v>
      </c>
      <c r="M25" s="797"/>
      <c r="N25" s="32"/>
      <c r="O25" s="109">
        <f>126.15/111.82</f>
        <v>1.1281523877660526</v>
      </c>
      <c r="P25" s="40" t="s">
        <v>173</v>
      </c>
      <c r="Q25" s="806">
        <f t="shared" si="0"/>
        <v>1815148918.8929052</v>
      </c>
      <c r="R25" s="807"/>
      <c r="S25" s="269"/>
      <c r="T25" s="269"/>
      <c r="U25" s="269"/>
    </row>
    <row r="26" spans="2:21" ht="30" customHeight="1" x14ac:dyDescent="0.2">
      <c r="B26" s="275"/>
      <c r="C26" s="277"/>
      <c r="D26" s="788" t="s">
        <v>150</v>
      </c>
      <c r="E26" s="789"/>
      <c r="F26" s="79" t="s">
        <v>151</v>
      </c>
      <c r="G26" s="817">
        <v>3071646881</v>
      </c>
      <c r="H26" s="818"/>
      <c r="I26" s="819"/>
      <c r="J26" s="823"/>
      <c r="K26" s="823"/>
      <c r="L26" s="797" t="s">
        <v>174</v>
      </c>
      <c r="M26" s="797"/>
      <c r="N26" s="32"/>
      <c r="O26" s="109">
        <f>126.15/111.82</f>
        <v>1.1281523877660526</v>
      </c>
      <c r="P26" s="40" t="s">
        <v>173</v>
      </c>
      <c r="Q26" s="806">
        <f t="shared" si="0"/>
        <v>2722723378.7825603</v>
      </c>
      <c r="R26" s="807"/>
      <c r="S26" s="269"/>
      <c r="T26" s="269"/>
      <c r="U26" s="269"/>
    </row>
    <row r="27" spans="2:21" ht="30" customHeight="1" x14ac:dyDescent="0.2">
      <c r="B27" s="275"/>
      <c r="C27" s="277"/>
      <c r="D27" s="788" t="s">
        <v>150</v>
      </c>
      <c r="E27" s="789"/>
      <c r="F27" s="79" t="s">
        <v>151</v>
      </c>
      <c r="G27" s="817">
        <v>3071646881</v>
      </c>
      <c r="H27" s="818"/>
      <c r="I27" s="819"/>
      <c r="J27" s="821"/>
      <c r="K27" s="791"/>
      <c r="L27" s="797" t="s">
        <v>175</v>
      </c>
      <c r="M27" s="797"/>
      <c r="N27" s="32"/>
      <c r="O27" s="109">
        <f>127.78/111.82</f>
        <v>1.1427293865140404</v>
      </c>
      <c r="P27" s="40" t="s">
        <v>176</v>
      </c>
      <c r="Q27" s="806">
        <f t="shared" si="0"/>
        <v>2687991502.8441072</v>
      </c>
      <c r="R27" s="807"/>
      <c r="S27" s="823"/>
      <c r="T27" s="823"/>
      <c r="U27" s="823"/>
    </row>
    <row r="28" spans="2:21" ht="30" customHeight="1" x14ac:dyDescent="0.2">
      <c r="B28" s="275"/>
      <c r="C28" s="277"/>
      <c r="D28" s="788" t="s">
        <v>150</v>
      </c>
      <c r="E28" s="789"/>
      <c r="F28" s="79" t="s">
        <v>151</v>
      </c>
      <c r="G28" s="817">
        <v>1769000000</v>
      </c>
      <c r="H28" s="818"/>
      <c r="I28" s="819"/>
      <c r="J28" s="821"/>
      <c r="K28" s="791"/>
      <c r="L28" s="797" t="s">
        <v>177</v>
      </c>
      <c r="M28" s="797"/>
      <c r="N28" s="32"/>
      <c r="O28" s="109">
        <f>127.78/111.82</f>
        <v>1.1427293865140404</v>
      </c>
      <c r="P28" s="40" t="s">
        <v>176</v>
      </c>
      <c r="Q28" s="806">
        <f t="shared" si="0"/>
        <v>1548048051.3382375</v>
      </c>
      <c r="R28" s="807"/>
      <c r="S28" s="823"/>
      <c r="T28" s="823"/>
      <c r="U28" s="823"/>
    </row>
    <row r="29" spans="2:21" ht="30" customHeight="1" x14ac:dyDescent="0.2">
      <c r="B29" s="275"/>
      <c r="C29" s="277"/>
      <c r="D29" s="788" t="s">
        <v>150</v>
      </c>
      <c r="E29" s="789"/>
      <c r="F29" s="79" t="s">
        <v>151</v>
      </c>
      <c r="G29" s="817">
        <v>2653500000</v>
      </c>
      <c r="H29" s="818"/>
      <c r="I29" s="819"/>
      <c r="J29" s="821"/>
      <c r="K29" s="791"/>
      <c r="L29" s="797" t="s">
        <v>178</v>
      </c>
      <c r="M29" s="797"/>
      <c r="N29" s="32"/>
      <c r="O29" s="109">
        <f>127.78/111.82</f>
        <v>1.1427293865140404</v>
      </c>
      <c r="P29" s="40" t="s">
        <v>176</v>
      </c>
      <c r="Q29" s="806">
        <f t="shared" si="0"/>
        <v>2322072077.0073562</v>
      </c>
      <c r="R29" s="807"/>
      <c r="S29" s="823"/>
      <c r="T29" s="823"/>
      <c r="U29" s="823"/>
    </row>
    <row r="30" spans="2:21" ht="30" customHeight="1" x14ac:dyDescent="0.2">
      <c r="B30" s="275"/>
      <c r="C30" s="277"/>
      <c r="D30" s="788" t="s">
        <v>150</v>
      </c>
      <c r="E30" s="789"/>
      <c r="F30" s="79" t="s">
        <v>151</v>
      </c>
      <c r="G30" s="817">
        <v>2653500000</v>
      </c>
      <c r="H30" s="818"/>
      <c r="I30" s="819"/>
      <c r="J30" s="791"/>
      <c r="K30" s="791"/>
      <c r="L30" s="797" t="s">
        <v>179</v>
      </c>
      <c r="M30" s="797"/>
      <c r="N30" s="32"/>
      <c r="O30" s="109">
        <f>129.41/111.82</f>
        <v>1.1573063852620282</v>
      </c>
      <c r="P30" s="40" t="s">
        <v>180</v>
      </c>
      <c r="Q30" s="806">
        <f t="shared" si="0"/>
        <v>2292824124.8744302</v>
      </c>
      <c r="R30" s="807"/>
      <c r="S30" s="823"/>
      <c r="T30" s="823"/>
      <c r="U30" s="823"/>
    </row>
    <row r="31" spans="2:21" ht="30" customHeight="1" x14ac:dyDescent="0.2">
      <c r="B31" s="275"/>
      <c r="C31" s="277"/>
      <c r="D31" s="788" t="s">
        <v>150</v>
      </c>
      <c r="E31" s="789"/>
      <c r="F31" s="79" t="s">
        <v>151</v>
      </c>
      <c r="G31" s="817">
        <v>2465000000</v>
      </c>
      <c r="H31" s="818"/>
      <c r="I31" s="819"/>
      <c r="J31" s="791"/>
      <c r="K31" s="791"/>
      <c r="L31" s="797" t="s">
        <v>181</v>
      </c>
      <c r="M31" s="797"/>
      <c r="N31" s="32"/>
      <c r="O31" s="109">
        <f>129.41/111.82</f>
        <v>1.1573063852620282</v>
      </c>
      <c r="P31" s="40" t="s">
        <v>180</v>
      </c>
      <c r="Q31" s="806">
        <f t="shared" si="0"/>
        <v>2129945908.3532958</v>
      </c>
      <c r="R31" s="807"/>
      <c r="S31" s="823"/>
      <c r="T31" s="823"/>
      <c r="U31" s="823"/>
    </row>
    <row r="32" spans="2:21" ht="30" customHeight="1" x14ac:dyDescent="0.2">
      <c r="B32" s="275"/>
      <c r="C32" s="277"/>
      <c r="D32" s="788" t="s">
        <v>150</v>
      </c>
      <c r="E32" s="789"/>
      <c r="F32" s="79" t="s">
        <v>151</v>
      </c>
      <c r="G32" s="817">
        <v>3697500000</v>
      </c>
      <c r="H32" s="818"/>
      <c r="I32" s="819"/>
      <c r="J32" s="823"/>
      <c r="K32" s="823"/>
      <c r="L32" s="797" t="s">
        <v>182</v>
      </c>
      <c r="M32" s="797"/>
      <c r="N32" s="32"/>
      <c r="O32" s="109">
        <f>129.41/111.82</f>
        <v>1.1573063852620282</v>
      </c>
      <c r="P32" s="40" t="s">
        <v>180</v>
      </c>
      <c r="Q32" s="806">
        <f t="shared" si="0"/>
        <v>3194918862.5299435</v>
      </c>
      <c r="R32" s="807"/>
      <c r="S32" s="823"/>
      <c r="T32" s="823"/>
      <c r="U32" s="823"/>
    </row>
    <row r="33" spans="2:21" ht="30" customHeight="1" x14ac:dyDescent="0.2">
      <c r="B33" s="275"/>
      <c r="C33" s="277"/>
      <c r="D33" s="788" t="s">
        <v>150</v>
      </c>
      <c r="E33" s="789"/>
      <c r="F33" s="79" t="s">
        <v>151</v>
      </c>
      <c r="G33" s="817">
        <v>3549440000</v>
      </c>
      <c r="H33" s="818"/>
      <c r="I33" s="819"/>
      <c r="J33" s="821"/>
      <c r="K33" s="791"/>
      <c r="L33" s="797" t="s">
        <v>183</v>
      </c>
      <c r="M33" s="797"/>
      <c r="N33" s="32"/>
      <c r="O33" s="109">
        <f>129.41/111.82</f>
        <v>1.1573063852620282</v>
      </c>
      <c r="P33" s="40" t="s">
        <v>180</v>
      </c>
      <c r="Q33" s="806">
        <f t="shared" si="0"/>
        <v>3066983855.9616723</v>
      </c>
      <c r="R33" s="807"/>
      <c r="S33" s="823"/>
      <c r="T33" s="823"/>
      <c r="U33" s="823"/>
    </row>
    <row r="34" spans="2:21" ht="30" customHeight="1" x14ac:dyDescent="0.2">
      <c r="B34" s="275"/>
      <c r="C34" s="277"/>
      <c r="D34" s="788" t="s">
        <v>150</v>
      </c>
      <c r="E34" s="789"/>
      <c r="F34" s="79" t="s">
        <v>151</v>
      </c>
      <c r="G34" s="817">
        <v>15478119</v>
      </c>
      <c r="H34" s="818"/>
      <c r="I34" s="819"/>
      <c r="J34" s="791"/>
      <c r="K34" s="791"/>
      <c r="L34" s="797" t="s">
        <v>184</v>
      </c>
      <c r="M34" s="797"/>
      <c r="N34" s="32"/>
      <c r="O34" s="109">
        <f>130.63/111.82</f>
        <v>1.1682167769629763</v>
      </c>
      <c r="P34" s="40" t="s">
        <v>185</v>
      </c>
      <c r="Q34" s="806">
        <f t="shared" si="0"/>
        <v>13249355.17553395</v>
      </c>
      <c r="R34" s="807"/>
      <c r="S34" s="823"/>
      <c r="T34" s="823"/>
      <c r="U34" s="823"/>
    </row>
    <row r="35" spans="2:21" ht="30" customHeight="1" x14ac:dyDescent="0.2">
      <c r="B35" s="275"/>
      <c r="C35" s="277"/>
      <c r="D35" s="788" t="s">
        <v>150</v>
      </c>
      <c r="E35" s="789"/>
      <c r="F35" s="79" t="s">
        <v>151</v>
      </c>
      <c r="G35" s="817">
        <v>2068530699</v>
      </c>
      <c r="H35" s="818"/>
      <c r="I35" s="819"/>
      <c r="J35" s="791"/>
      <c r="K35" s="791"/>
      <c r="L35" s="797" t="s">
        <v>186</v>
      </c>
      <c r="M35" s="797"/>
      <c r="N35" s="32"/>
      <c r="O35" s="109">
        <f>130.63/111.82</f>
        <v>1.1682167769629763</v>
      </c>
      <c r="P35" s="40" t="s">
        <v>185</v>
      </c>
      <c r="Q35" s="806">
        <f t="shared" si="0"/>
        <v>1770673679.5696239</v>
      </c>
      <c r="R35" s="807"/>
      <c r="S35" s="823"/>
      <c r="T35" s="823"/>
      <c r="U35" s="823"/>
    </row>
    <row r="36" spans="2:21" ht="30" customHeight="1" x14ac:dyDescent="0.2">
      <c r="B36" s="275"/>
      <c r="C36" s="277"/>
      <c r="D36" s="788" t="s">
        <v>150</v>
      </c>
      <c r="E36" s="789"/>
      <c r="F36" s="79" t="s">
        <v>151</v>
      </c>
      <c r="G36" s="817">
        <v>3102796048</v>
      </c>
      <c r="H36" s="818"/>
      <c r="I36" s="819"/>
      <c r="J36" s="791"/>
      <c r="K36" s="791"/>
      <c r="L36" s="797" t="s">
        <v>187</v>
      </c>
      <c r="M36" s="797"/>
      <c r="N36" s="32"/>
      <c r="O36" s="109">
        <f>130.63/111.82</f>
        <v>1.1682167769629763</v>
      </c>
      <c r="P36" s="40" t="s">
        <v>185</v>
      </c>
      <c r="Q36" s="806">
        <f t="shared" si="0"/>
        <v>2656010518.9264331</v>
      </c>
      <c r="R36" s="807"/>
      <c r="S36" s="823"/>
      <c r="T36" s="823"/>
      <c r="U36" s="823"/>
    </row>
    <row r="37" spans="2:21" ht="30" customHeight="1" x14ac:dyDescent="0.2">
      <c r="B37" s="275"/>
      <c r="C37" s="277"/>
      <c r="D37" s="788" t="s">
        <v>150</v>
      </c>
      <c r="E37" s="789"/>
      <c r="F37" s="79" t="s">
        <v>151</v>
      </c>
      <c r="G37" s="817">
        <v>3144320000</v>
      </c>
      <c r="H37" s="818"/>
      <c r="I37" s="819"/>
      <c r="J37" s="821"/>
      <c r="K37" s="791"/>
      <c r="L37" s="797" t="s">
        <v>188</v>
      </c>
      <c r="M37" s="797"/>
      <c r="N37" s="32"/>
      <c r="O37" s="109">
        <f>130.63/111.82</f>
        <v>1.1682167769629763</v>
      </c>
      <c r="P37" s="40" t="s">
        <v>185</v>
      </c>
      <c r="Q37" s="806">
        <f t="shared" si="0"/>
        <v>2691555250.7081065</v>
      </c>
      <c r="R37" s="807"/>
      <c r="S37" s="823"/>
      <c r="T37" s="823"/>
      <c r="U37" s="823"/>
    </row>
    <row r="38" spans="2:21" ht="30" customHeight="1" x14ac:dyDescent="0.2">
      <c r="B38" s="275"/>
      <c r="C38" s="277"/>
      <c r="D38" s="788" t="s">
        <v>150</v>
      </c>
      <c r="E38" s="789"/>
      <c r="F38" s="79" t="s">
        <v>151</v>
      </c>
      <c r="G38" s="817">
        <v>2453430908</v>
      </c>
      <c r="H38" s="818"/>
      <c r="I38" s="819"/>
      <c r="J38" s="791"/>
      <c r="K38" s="791"/>
      <c r="L38" s="797" t="s">
        <v>189</v>
      </c>
      <c r="M38" s="797"/>
      <c r="N38" s="32"/>
      <c r="O38" s="109">
        <f>131.28/111.82</f>
        <v>1.1740296905741372</v>
      </c>
      <c r="P38" s="40" t="s">
        <v>190</v>
      </c>
      <c r="Q38" s="806">
        <f t="shared" si="0"/>
        <v>2089752011.9786713</v>
      </c>
      <c r="R38" s="807"/>
      <c r="S38" s="823"/>
      <c r="T38" s="823"/>
      <c r="U38" s="823"/>
    </row>
    <row r="39" spans="2:21" ht="30" customHeight="1" x14ac:dyDescent="0.2">
      <c r="B39" s="275"/>
      <c r="C39" s="277"/>
      <c r="D39" s="788" t="s">
        <v>150</v>
      </c>
      <c r="E39" s="789"/>
      <c r="F39" s="79" t="s">
        <v>151</v>
      </c>
      <c r="G39" s="817">
        <v>3884800000</v>
      </c>
      <c r="H39" s="818"/>
      <c r="I39" s="819"/>
      <c r="J39" s="791"/>
      <c r="K39" s="791"/>
      <c r="L39" s="797" t="s">
        <v>191</v>
      </c>
      <c r="M39" s="797"/>
      <c r="N39" s="32"/>
      <c r="O39" s="109">
        <f>131.28/111.82</f>
        <v>1.1740296905741372</v>
      </c>
      <c r="P39" s="40" t="s">
        <v>190</v>
      </c>
      <c r="Q39" s="806">
        <f t="shared" si="0"/>
        <v>3308945277.2699566</v>
      </c>
      <c r="R39" s="807"/>
      <c r="S39" s="823"/>
      <c r="T39" s="823"/>
      <c r="U39" s="823"/>
    </row>
    <row r="40" spans="2:21" ht="30" customHeight="1" x14ac:dyDescent="0.2">
      <c r="B40" s="275"/>
      <c r="C40" s="277"/>
      <c r="D40" s="788" t="s">
        <v>150</v>
      </c>
      <c r="E40" s="789"/>
      <c r="F40" s="79" t="s">
        <v>151</v>
      </c>
      <c r="G40" s="817">
        <v>3680146362</v>
      </c>
      <c r="H40" s="818"/>
      <c r="I40" s="819"/>
      <c r="J40" s="791"/>
      <c r="K40" s="791"/>
      <c r="L40" s="797" t="s">
        <v>191</v>
      </c>
      <c r="M40" s="797"/>
      <c r="N40" s="32"/>
      <c r="O40" s="109">
        <f>131.28/111.82</f>
        <v>1.1740296905741372</v>
      </c>
      <c r="P40" s="40" t="s">
        <v>190</v>
      </c>
      <c r="Q40" s="806">
        <f t="shared" si="0"/>
        <v>3134628017.9680066</v>
      </c>
      <c r="R40" s="807"/>
      <c r="S40" s="823"/>
      <c r="T40" s="823"/>
      <c r="U40" s="823"/>
    </row>
    <row r="41" spans="2:21" ht="30" customHeight="1" x14ac:dyDescent="0.2">
      <c r="B41" s="275"/>
      <c r="C41" s="277"/>
      <c r="D41" s="788" t="s">
        <v>150</v>
      </c>
      <c r="E41" s="789"/>
      <c r="F41" s="79" t="s">
        <v>151</v>
      </c>
      <c r="G41" s="817">
        <v>1524124667</v>
      </c>
      <c r="H41" s="818"/>
      <c r="I41" s="819"/>
      <c r="J41" s="791"/>
      <c r="K41" s="791"/>
      <c r="L41" s="797" t="s">
        <v>192</v>
      </c>
      <c r="M41" s="797"/>
      <c r="N41" s="32"/>
      <c r="O41" s="109">
        <f>131.95/111.82</f>
        <v>1.1800214630656412</v>
      </c>
      <c r="P41" s="40" t="s">
        <v>193</v>
      </c>
      <c r="Q41" s="806">
        <f t="shared" si="0"/>
        <v>1291607580.6285715</v>
      </c>
      <c r="R41" s="807"/>
      <c r="S41" s="823"/>
      <c r="T41" s="823"/>
      <c r="U41" s="823"/>
    </row>
    <row r="42" spans="2:21" ht="30" customHeight="1" x14ac:dyDescent="0.2">
      <c r="B42" s="275"/>
      <c r="C42" s="277"/>
      <c r="D42" s="788" t="s">
        <v>150</v>
      </c>
      <c r="E42" s="789"/>
      <c r="F42" s="79" t="s">
        <v>151</v>
      </c>
      <c r="G42" s="805">
        <v>2286187000</v>
      </c>
      <c r="H42" s="805"/>
      <c r="I42" s="805"/>
      <c r="J42" s="791"/>
      <c r="K42" s="791"/>
      <c r="L42" s="797" t="s">
        <v>194</v>
      </c>
      <c r="M42" s="797"/>
      <c r="N42" s="32"/>
      <c r="O42" s="109">
        <f>131.95/111.82</f>
        <v>1.1800214630656412</v>
      </c>
      <c r="P42" s="40" t="s">
        <v>193</v>
      </c>
      <c r="Q42" s="806">
        <f t="shared" si="0"/>
        <v>1937411370.5191362</v>
      </c>
      <c r="R42" s="807"/>
      <c r="S42" s="269"/>
      <c r="T42" s="269"/>
      <c r="U42" s="269"/>
    </row>
    <row r="43" spans="2:21" ht="30" customHeight="1" x14ac:dyDescent="0.2">
      <c r="B43" s="275"/>
      <c r="C43" s="277"/>
      <c r="D43" s="788" t="s">
        <v>150</v>
      </c>
      <c r="E43" s="789"/>
      <c r="F43" s="79" t="s">
        <v>151</v>
      </c>
      <c r="G43" s="805">
        <v>2172591291</v>
      </c>
      <c r="H43" s="805"/>
      <c r="I43" s="805"/>
      <c r="J43" s="791"/>
      <c r="K43" s="791"/>
      <c r="L43" s="797" t="s">
        <v>194</v>
      </c>
      <c r="M43" s="797"/>
      <c r="N43" s="32"/>
      <c r="O43" s="109">
        <f>131.95/111.82</f>
        <v>1.1800214630656412</v>
      </c>
      <c r="P43" s="40" t="s">
        <v>193</v>
      </c>
      <c r="Q43" s="806">
        <f t="shared" si="0"/>
        <v>1841145571.501478</v>
      </c>
      <c r="R43" s="807"/>
      <c r="S43" s="269"/>
      <c r="T43" s="269"/>
      <c r="U43" s="269"/>
    </row>
    <row r="44" spans="2:21" ht="30" customHeight="1" x14ac:dyDescent="0.2">
      <c r="B44" s="275"/>
      <c r="C44" s="277"/>
      <c r="D44" s="788" t="s">
        <v>150</v>
      </c>
      <c r="E44" s="789"/>
      <c r="F44" s="79" t="s">
        <v>151</v>
      </c>
      <c r="G44" s="805">
        <v>2300677333</v>
      </c>
      <c r="H44" s="805"/>
      <c r="I44" s="805"/>
      <c r="J44" s="791"/>
      <c r="K44" s="791"/>
      <c r="L44" s="797" t="s">
        <v>195</v>
      </c>
      <c r="M44" s="797"/>
      <c r="N44" s="41"/>
      <c r="O44" s="109">
        <f>132.58/111.82</f>
        <v>1.1856555177964587</v>
      </c>
      <c r="P44" s="40" t="s">
        <v>196</v>
      </c>
      <c r="Q44" s="806">
        <f t="shared" si="0"/>
        <v>1940426454.7900133</v>
      </c>
      <c r="R44" s="807"/>
      <c r="S44" s="823"/>
      <c r="T44" s="823"/>
      <c r="U44" s="823"/>
    </row>
    <row r="45" spans="2:21" ht="30" customHeight="1" x14ac:dyDescent="0.2">
      <c r="B45" s="275"/>
      <c r="C45" s="277"/>
      <c r="D45" s="788" t="s">
        <v>150</v>
      </c>
      <c r="E45" s="789"/>
      <c r="F45" s="79" t="s">
        <v>151</v>
      </c>
      <c r="G45" s="805">
        <v>3451016000</v>
      </c>
      <c r="H45" s="805"/>
      <c r="I45" s="805"/>
      <c r="J45" s="791"/>
      <c r="K45" s="791"/>
      <c r="L45" s="797" t="s">
        <v>197</v>
      </c>
      <c r="M45" s="797" t="s">
        <v>197</v>
      </c>
      <c r="N45" s="41"/>
      <c r="O45" s="109">
        <f>132.58/111.82</f>
        <v>1.1856555177964587</v>
      </c>
      <c r="P45" s="40" t="s">
        <v>196</v>
      </c>
      <c r="Q45" s="806">
        <f t="shared" si="0"/>
        <v>2910639682.6067276</v>
      </c>
      <c r="R45" s="807"/>
      <c r="S45" s="823"/>
      <c r="T45" s="823"/>
      <c r="U45" s="823"/>
    </row>
    <row r="46" spans="2:21" ht="30" customHeight="1" x14ac:dyDescent="0.2">
      <c r="B46" s="275"/>
      <c r="C46" s="277"/>
      <c r="D46" s="788" t="s">
        <v>150</v>
      </c>
      <c r="E46" s="789"/>
      <c r="F46" s="79" t="s">
        <v>151</v>
      </c>
      <c r="G46" s="805">
        <v>3451016000</v>
      </c>
      <c r="H46" s="805"/>
      <c r="I46" s="805"/>
      <c r="J46" s="791"/>
      <c r="K46" s="791"/>
      <c r="L46" s="797" t="s">
        <v>198</v>
      </c>
      <c r="M46" s="797" t="s">
        <v>198</v>
      </c>
      <c r="N46" s="41"/>
      <c r="O46" s="109">
        <f>132.58/111.82</f>
        <v>1.1856555177964587</v>
      </c>
      <c r="P46" s="40" t="s">
        <v>196</v>
      </c>
      <c r="Q46" s="806">
        <f t="shared" si="0"/>
        <v>2910639682.6067276</v>
      </c>
      <c r="R46" s="807"/>
      <c r="S46" s="823"/>
      <c r="T46" s="823"/>
      <c r="U46" s="823"/>
    </row>
    <row r="47" spans="2:21" ht="30" customHeight="1" x14ac:dyDescent="0.2">
      <c r="B47" s="275"/>
      <c r="C47" s="277"/>
      <c r="D47" s="788" t="s">
        <v>150</v>
      </c>
      <c r="E47" s="789"/>
      <c r="F47" s="79" t="s">
        <v>151</v>
      </c>
      <c r="G47" s="805">
        <v>1592666667</v>
      </c>
      <c r="H47" s="805"/>
      <c r="I47" s="805"/>
      <c r="J47" s="791"/>
      <c r="K47" s="791"/>
      <c r="L47" s="797">
        <v>42594</v>
      </c>
      <c r="M47" s="797">
        <v>42594</v>
      </c>
      <c r="N47" s="41"/>
      <c r="O47" s="109">
        <f>133.27/111.82</f>
        <v>1.1918261491683064</v>
      </c>
      <c r="P47" s="40" t="s">
        <v>199</v>
      </c>
      <c r="Q47" s="806">
        <f t="shared" si="0"/>
        <v>1336324654.4904327</v>
      </c>
      <c r="R47" s="807"/>
      <c r="S47" s="823"/>
      <c r="T47" s="823"/>
      <c r="U47" s="823"/>
    </row>
    <row r="48" spans="2:21" ht="30" customHeight="1" x14ac:dyDescent="0.2">
      <c r="B48" s="275"/>
      <c r="C48" s="277"/>
      <c r="D48" s="788" t="s">
        <v>150</v>
      </c>
      <c r="E48" s="789"/>
      <c r="F48" s="79" t="s">
        <v>151</v>
      </c>
      <c r="G48" s="805">
        <v>733125000</v>
      </c>
      <c r="H48" s="805"/>
      <c r="I48" s="805"/>
      <c r="J48" s="791"/>
      <c r="K48" s="791"/>
      <c r="L48" s="797">
        <v>42601</v>
      </c>
      <c r="M48" s="797">
        <v>42601</v>
      </c>
      <c r="N48" s="41"/>
      <c r="O48" s="109">
        <f>133.27/111.82</f>
        <v>1.1918261491683064</v>
      </c>
      <c r="P48" s="40" t="s">
        <v>199</v>
      </c>
      <c r="Q48" s="806">
        <f t="shared" si="0"/>
        <v>615127466.79672837</v>
      </c>
      <c r="R48" s="807"/>
      <c r="S48" s="823"/>
      <c r="T48" s="823"/>
      <c r="U48" s="823"/>
    </row>
    <row r="49" spans="2:21" ht="30" customHeight="1" x14ac:dyDescent="0.2">
      <c r="B49" s="275"/>
      <c r="C49" s="277"/>
      <c r="D49" s="788" t="s">
        <v>150</v>
      </c>
      <c r="E49" s="789"/>
      <c r="F49" s="79" t="s">
        <v>151</v>
      </c>
      <c r="G49" s="805">
        <v>2360000000</v>
      </c>
      <c r="H49" s="805"/>
      <c r="I49" s="805"/>
      <c r="J49" s="791"/>
      <c r="K49" s="791"/>
      <c r="L49" s="797">
        <v>42613</v>
      </c>
      <c r="M49" s="797">
        <v>42613</v>
      </c>
      <c r="N49" s="41"/>
      <c r="O49" s="109">
        <f>133.27/111.82</f>
        <v>1.1918261491683064</v>
      </c>
      <c r="P49" s="40" t="s">
        <v>199</v>
      </c>
      <c r="Q49" s="806">
        <f t="shared" si="0"/>
        <v>1980154573.4223752</v>
      </c>
      <c r="R49" s="807"/>
      <c r="S49" s="823"/>
      <c r="T49" s="823"/>
      <c r="U49" s="823"/>
    </row>
    <row r="50" spans="2:21" ht="30" customHeight="1" x14ac:dyDescent="0.2">
      <c r="B50" s="275"/>
      <c r="C50" s="277"/>
      <c r="D50" s="788" t="s">
        <v>150</v>
      </c>
      <c r="E50" s="789"/>
      <c r="F50" s="79" t="s">
        <v>151</v>
      </c>
      <c r="G50" s="805">
        <v>1655875000</v>
      </c>
      <c r="H50" s="805"/>
      <c r="I50" s="805"/>
      <c r="J50" s="791"/>
      <c r="K50" s="791"/>
      <c r="L50" s="797">
        <v>42613</v>
      </c>
      <c r="M50" s="797">
        <v>42613</v>
      </c>
      <c r="N50" s="41"/>
      <c r="O50" s="109">
        <f>133.27/111.82</f>
        <v>1.1918261491683064</v>
      </c>
      <c r="P50" s="40" t="s">
        <v>199</v>
      </c>
      <c r="Q50" s="806">
        <f t="shared" si="0"/>
        <v>1389359514.5193965</v>
      </c>
      <c r="R50" s="807"/>
      <c r="S50" s="823"/>
      <c r="T50" s="823"/>
      <c r="U50" s="823"/>
    </row>
    <row r="51" spans="2:21" ht="30" customHeight="1" x14ac:dyDescent="0.2">
      <c r="B51" s="275"/>
      <c r="C51" s="277"/>
      <c r="D51" s="788" t="s">
        <v>150</v>
      </c>
      <c r="E51" s="789"/>
      <c r="F51" s="79" t="s">
        <v>151</v>
      </c>
      <c r="G51" s="805">
        <v>29000000</v>
      </c>
      <c r="H51" s="805"/>
      <c r="I51" s="805"/>
      <c r="J51" s="791"/>
      <c r="K51" s="791"/>
      <c r="L51" s="797">
        <v>42614</v>
      </c>
      <c r="M51" s="797">
        <v>42614</v>
      </c>
      <c r="N51" s="41"/>
      <c r="O51" s="109">
        <f>132.85/111.82</f>
        <v>1.1880701126810946</v>
      </c>
      <c r="P51" s="40" t="s">
        <v>200</v>
      </c>
      <c r="Q51" s="806">
        <f t="shared" si="0"/>
        <v>24409333.835152429</v>
      </c>
      <c r="R51" s="807"/>
      <c r="S51" s="823"/>
      <c r="T51" s="823"/>
      <c r="U51" s="823"/>
    </row>
    <row r="52" spans="2:21" ht="30" customHeight="1" x14ac:dyDescent="0.2">
      <c r="B52" s="275"/>
      <c r="C52" s="277"/>
      <c r="D52" s="788" t="s">
        <v>150</v>
      </c>
      <c r="E52" s="789"/>
      <c r="F52" s="79" t="s">
        <v>151</v>
      </c>
      <c r="G52" s="805">
        <v>600000000</v>
      </c>
      <c r="H52" s="805"/>
      <c r="I52" s="805"/>
      <c r="J52" s="791"/>
      <c r="K52" s="791"/>
      <c r="L52" s="797">
        <v>42627</v>
      </c>
      <c r="M52" s="797">
        <v>42627</v>
      </c>
      <c r="N52" s="41"/>
      <c r="O52" s="109">
        <f>132.85/111.82</f>
        <v>1.1880701126810946</v>
      </c>
      <c r="P52" s="40" t="s">
        <v>200</v>
      </c>
      <c r="Q52" s="806">
        <f t="shared" si="0"/>
        <v>505020700.0376364</v>
      </c>
      <c r="R52" s="807"/>
      <c r="S52" s="823"/>
      <c r="T52" s="823"/>
      <c r="U52" s="823"/>
    </row>
    <row r="53" spans="2:21" ht="30" customHeight="1" x14ac:dyDescent="0.2">
      <c r="B53" s="275"/>
      <c r="C53" s="277"/>
      <c r="D53" s="788" t="s">
        <v>150</v>
      </c>
      <c r="E53" s="789"/>
      <c r="F53" s="79" t="s">
        <v>151</v>
      </c>
      <c r="G53" s="805">
        <v>3570400000</v>
      </c>
      <c r="H53" s="805"/>
      <c r="I53" s="805"/>
      <c r="J53" s="791"/>
      <c r="K53" s="791"/>
      <c r="L53" s="797">
        <v>42629</v>
      </c>
      <c r="M53" s="797">
        <v>42629</v>
      </c>
      <c r="N53" s="41"/>
      <c r="O53" s="109">
        <f>132.85/111.82</f>
        <v>1.1880701126810946</v>
      </c>
      <c r="P53" s="40" t="s">
        <v>200</v>
      </c>
      <c r="Q53" s="806">
        <f t="shared" si="0"/>
        <v>3005209845.6906285</v>
      </c>
      <c r="R53" s="807"/>
      <c r="S53" s="823"/>
      <c r="T53" s="823"/>
      <c r="U53" s="823"/>
    </row>
    <row r="54" spans="2:21" ht="30" customHeight="1" x14ac:dyDescent="0.2">
      <c r="B54" s="275"/>
      <c r="C54" s="277"/>
      <c r="D54" s="788" t="s">
        <v>150</v>
      </c>
      <c r="E54" s="789"/>
      <c r="F54" s="79" t="s">
        <v>151</v>
      </c>
      <c r="G54" s="805">
        <v>1780266667</v>
      </c>
      <c r="H54" s="805"/>
      <c r="I54" s="805"/>
      <c r="J54" s="791"/>
      <c r="K54" s="791"/>
      <c r="L54" s="797">
        <v>42627</v>
      </c>
      <c r="M54" s="797">
        <v>42629</v>
      </c>
      <c r="N54" s="41"/>
      <c r="O54" s="109">
        <f>132.85/111.82</f>
        <v>1.1880701126810946</v>
      </c>
      <c r="P54" s="40" t="s">
        <v>200</v>
      </c>
      <c r="Q54" s="806">
        <f t="shared" si="0"/>
        <v>1498452530.7033496</v>
      </c>
      <c r="R54" s="807"/>
      <c r="S54" s="823"/>
      <c r="T54" s="823"/>
      <c r="U54" s="823"/>
    </row>
    <row r="55" spans="2:21" ht="30" customHeight="1" x14ac:dyDescent="0.2">
      <c r="B55" s="275"/>
      <c r="C55" s="277"/>
      <c r="D55" s="788" t="s">
        <v>150</v>
      </c>
      <c r="E55" s="789"/>
      <c r="F55" s="79" t="s">
        <v>151</v>
      </c>
      <c r="G55" s="805">
        <v>5000000000</v>
      </c>
      <c r="H55" s="805"/>
      <c r="I55" s="805"/>
      <c r="J55" s="791"/>
      <c r="K55" s="791"/>
      <c r="L55" s="797">
        <v>42657</v>
      </c>
      <c r="M55" s="797">
        <v>42657</v>
      </c>
      <c r="N55" s="41"/>
      <c r="O55" s="109">
        <f>132.78/111.82</f>
        <v>1.1874441065998929</v>
      </c>
      <c r="P55" s="40" t="s">
        <v>201</v>
      </c>
      <c r="Q55" s="806">
        <f t="shared" si="0"/>
        <v>4210724506.702816</v>
      </c>
      <c r="R55" s="807"/>
      <c r="S55" s="823"/>
      <c r="T55" s="823"/>
      <c r="U55" s="823"/>
    </row>
    <row r="56" spans="2:21" ht="30" customHeight="1" x14ac:dyDescent="0.2">
      <c r="B56" s="275"/>
      <c r="C56" s="277"/>
      <c r="D56" s="788" t="s">
        <v>150</v>
      </c>
      <c r="E56" s="789"/>
      <c r="F56" s="79" t="s">
        <v>151</v>
      </c>
      <c r="G56" s="805">
        <v>2900000000</v>
      </c>
      <c r="H56" s="805"/>
      <c r="I56" s="805"/>
      <c r="J56" s="791"/>
      <c r="K56" s="791"/>
      <c r="L56" s="797" t="s">
        <v>202</v>
      </c>
      <c r="M56" s="797" t="s">
        <v>202</v>
      </c>
      <c r="N56" s="41"/>
      <c r="O56" s="109">
        <f>132.78/111.82</f>
        <v>1.1874441065998929</v>
      </c>
      <c r="P56" s="40" t="s">
        <v>201</v>
      </c>
      <c r="Q56" s="806">
        <f t="shared" si="0"/>
        <v>2442220213.8876333</v>
      </c>
      <c r="R56" s="807"/>
      <c r="S56" s="823"/>
      <c r="T56" s="823"/>
      <c r="U56" s="823"/>
    </row>
    <row r="57" spans="2:21" ht="30" customHeight="1" x14ac:dyDescent="0.2">
      <c r="B57" s="275"/>
      <c r="C57" s="277"/>
      <c r="D57" s="788" t="s">
        <v>150</v>
      </c>
      <c r="E57" s="789"/>
      <c r="F57" s="79" t="s">
        <v>151</v>
      </c>
      <c r="G57" s="805">
        <v>3570400000</v>
      </c>
      <c r="H57" s="805"/>
      <c r="I57" s="805"/>
      <c r="J57" s="791"/>
      <c r="K57" s="791"/>
      <c r="L57" s="797" t="s">
        <v>203</v>
      </c>
      <c r="M57" s="797" t="s">
        <v>203</v>
      </c>
      <c r="N57" s="41"/>
      <c r="O57" s="109">
        <f>132.78/111.82</f>
        <v>1.1874441065998929</v>
      </c>
      <c r="P57" s="40" t="s">
        <v>201</v>
      </c>
      <c r="Q57" s="806">
        <f t="shared" si="0"/>
        <v>3006794155.746347</v>
      </c>
      <c r="R57" s="807"/>
      <c r="S57" s="823"/>
      <c r="T57" s="823"/>
      <c r="U57" s="823"/>
    </row>
    <row r="58" spans="2:21" ht="30" customHeight="1" x14ac:dyDescent="0.2">
      <c r="B58" s="275"/>
      <c r="C58" s="277"/>
      <c r="D58" s="788" t="s">
        <v>150</v>
      </c>
      <c r="E58" s="789"/>
      <c r="F58" s="79" t="s">
        <v>151</v>
      </c>
      <c r="G58" s="805">
        <v>5000000000</v>
      </c>
      <c r="H58" s="805"/>
      <c r="I58" s="805"/>
      <c r="J58" s="791"/>
      <c r="K58" s="791"/>
      <c r="L58" s="797" t="s">
        <v>204</v>
      </c>
      <c r="M58" s="797" t="s">
        <v>204</v>
      </c>
      <c r="N58" s="41"/>
      <c r="O58" s="109">
        <f>132.78/111.82</f>
        <v>1.1874441065998929</v>
      </c>
      <c r="P58" s="40" t="s">
        <v>201</v>
      </c>
      <c r="Q58" s="806">
        <f t="shared" si="0"/>
        <v>4210724506.702816</v>
      </c>
      <c r="R58" s="807"/>
      <c r="S58" s="824"/>
      <c r="T58" s="824"/>
      <c r="U58" s="824"/>
    </row>
    <row r="59" spans="2:21" ht="31.5" customHeight="1" x14ac:dyDescent="0.2">
      <c r="B59" s="275"/>
      <c r="C59" s="277"/>
      <c r="D59" s="788" t="s">
        <v>150</v>
      </c>
      <c r="E59" s="789"/>
      <c r="F59" s="79" t="s">
        <v>151</v>
      </c>
      <c r="G59" s="805">
        <v>433333333</v>
      </c>
      <c r="H59" s="805"/>
      <c r="I59" s="805"/>
      <c r="J59" s="791"/>
      <c r="K59" s="791"/>
      <c r="L59" s="797" t="s">
        <v>204</v>
      </c>
      <c r="M59" s="797" t="s">
        <v>204</v>
      </c>
      <c r="N59" s="41"/>
      <c r="O59" s="109">
        <f>132.78/111.82</f>
        <v>1.1874441065998929</v>
      </c>
      <c r="P59" s="40" t="s">
        <v>201</v>
      </c>
      <c r="Q59" s="806">
        <f t="shared" si="0"/>
        <v>364929456.96686244</v>
      </c>
      <c r="R59" s="807"/>
      <c r="S59" s="823"/>
      <c r="T59" s="823"/>
      <c r="U59" s="823"/>
    </row>
    <row r="60" spans="2:21" ht="27.75" customHeight="1" x14ac:dyDescent="0.2">
      <c r="B60" s="275"/>
      <c r="C60" s="277"/>
      <c r="D60" s="788" t="s">
        <v>150</v>
      </c>
      <c r="E60" s="789"/>
      <c r="F60" s="79" t="s">
        <v>151</v>
      </c>
      <c r="G60" s="805">
        <v>1260000000</v>
      </c>
      <c r="H60" s="805"/>
      <c r="I60" s="805"/>
      <c r="J60" s="791"/>
      <c r="K60" s="791"/>
      <c r="L60" s="797" t="s">
        <v>205</v>
      </c>
      <c r="M60" s="797" t="s">
        <v>205</v>
      </c>
      <c r="N60" s="41"/>
      <c r="O60" s="109">
        <f>132.7/111.82</f>
        <v>1.186728671078519</v>
      </c>
      <c r="P60" s="40" t="s">
        <v>206</v>
      </c>
      <c r="Q60" s="806">
        <f t="shared" si="0"/>
        <v>1061742275.8100981</v>
      </c>
      <c r="R60" s="807"/>
      <c r="S60" s="824"/>
      <c r="T60" s="824"/>
      <c r="U60" s="824"/>
    </row>
    <row r="61" spans="2:21" ht="31.5" customHeight="1" x14ac:dyDescent="0.2">
      <c r="B61" s="275"/>
      <c r="C61" s="277"/>
      <c r="D61" s="788" t="s">
        <v>150</v>
      </c>
      <c r="E61" s="789"/>
      <c r="F61" s="79" t="s">
        <v>151</v>
      </c>
      <c r="G61" s="805">
        <v>1890000000</v>
      </c>
      <c r="H61" s="805"/>
      <c r="I61" s="805"/>
      <c r="J61" s="826"/>
      <c r="K61" s="791"/>
      <c r="L61" s="797" t="s">
        <v>207</v>
      </c>
      <c r="M61" s="797" t="s">
        <v>207</v>
      </c>
      <c r="N61" s="41"/>
      <c r="O61" s="109">
        <f>132.7/111.82</f>
        <v>1.186728671078519</v>
      </c>
      <c r="P61" s="40" t="s">
        <v>206</v>
      </c>
      <c r="Q61" s="806">
        <f t="shared" si="0"/>
        <v>1592613413.715147</v>
      </c>
      <c r="R61" s="807"/>
      <c r="S61" s="823"/>
      <c r="T61" s="823"/>
      <c r="U61" s="823"/>
    </row>
    <row r="62" spans="2:21" ht="31.5" customHeight="1" x14ac:dyDescent="0.2">
      <c r="B62" s="275"/>
      <c r="C62" s="277"/>
      <c r="D62" s="788" t="s">
        <v>150</v>
      </c>
      <c r="E62" s="789"/>
      <c r="F62" s="79" t="s">
        <v>151</v>
      </c>
      <c r="G62" s="805">
        <v>1890000000</v>
      </c>
      <c r="H62" s="805"/>
      <c r="I62" s="805"/>
      <c r="J62" s="791"/>
      <c r="K62" s="791"/>
      <c r="L62" s="797" t="s">
        <v>208</v>
      </c>
      <c r="M62" s="797" t="s">
        <v>208</v>
      </c>
      <c r="N62" s="41"/>
      <c r="O62" s="109">
        <f>132.7/111.82</f>
        <v>1.186728671078519</v>
      </c>
      <c r="P62" s="40" t="s">
        <v>206</v>
      </c>
      <c r="Q62" s="806">
        <f t="shared" si="0"/>
        <v>1592613413.715147</v>
      </c>
      <c r="R62" s="807"/>
      <c r="S62" s="825"/>
      <c r="T62" s="825"/>
      <c r="U62" s="825"/>
    </row>
    <row r="63" spans="2:21" ht="31.5" customHeight="1" x14ac:dyDescent="0.2">
      <c r="B63" s="275"/>
      <c r="C63" s="277"/>
      <c r="D63" s="788" t="s">
        <v>150</v>
      </c>
      <c r="E63" s="789"/>
      <c r="F63" s="79" t="s">
        <v>151</v>
      </c>
      <c r="G63" s="805">
        <v>1440000000</v>
      </c>
      <c r="H63" s="805"/>
      <c r="I63" s="805"/>
      <c r="J63" s="791"/>
      <c r="K63" s="791"/>
      <c r="L63" s="797">
        <v>42755</v>
      </c>
      <c r="M63" s="797" t="s">
        <v>208</v>
      </c>
      <c r="N63" s="41"/>
      <c r="O63" s="109">
        <f>133.4/111.82</f>
        <v>1.1929887318905386</v>
      </c>
      <c r="P63" s="40" t="s">
        <v>209</v>
      </c>
      <c r="Q63" s="806">
        <f t="shared" si="0"/>
        <v>1207052473.7631183</v>
      </c>
      <c r="R63" s="807"/>
      <c r="S63" s="825"/>
      <c r="T63" s="825"/>
      <c r="U63" s="825"/>
    </row>
    <row r="64" spans="2:21" ht="31.5" customHeight="1" x14ac:dyDescent="0.2">
      <c r="B64" s="275"/>
      <c r="C64" s="277"/>
      <c r="D64" s="788" t="s">
        <v>150</v>
      </c>
      <c r="E64" s="789"/>
      <c r="F64" s="79" t="s">
        <v>151</v>
      </c>
      <c r="G64" s="805">
        <v>1440000000</v>
      </c>
      <c r="H64" s="805"/>
      <c r="I64" s="805"/>
      <c r="J64" s="791"/>
      <c r="K64" s="791"/>
      <c r="L64" s="797">
        <v>42755</v>
      </c>
      <c r="M64" s="797" t="s">
        <v>208</v>
      </c>
      <c r="N64" s="41"/>
      <c r="O64" s="109">
        <f>133.4/111.82</f>
        <v>1.1929887318905386</v>
      </c>
      <c r="P64" s="40" t="s">
        <v>209</v>
      </c>
      <c r="Q64" s="806">
        <f t="shared" si="0"/>
        <v>1207052473.7631183</v>
      </c>
      <c r="R64" s="807"/>
      <c r="S64" s="825"/>
      <c r="T64" s="825"/>
      <c r="U64" s="825"/>
    </row>
    <row r="65" spans="2:21" ht="31.5" customHeight="1" x14ac:dyDescent="0.2">
      <c r="B65" s="275"/>
      <c r="C65" s="277"/>
      <c r="D65" s="788" t="s">
        <v>150</v>
      </c>
      <c r="E65" s="789"/>
      <c r="F65" s="79" t="s">
        <v>151</v>
      </c>
      <c r="G65" s="805">
        <v>960000000</v>
      </c>
      <c r="H65" s="805"/>
      <c r="I65" s="805"/>
      <c r="J65" s="791"/>
      <c r="K65" s="791"/>
      <c r="L65" s="797" t="s">
        <v>210</v>
      </c>
      <c r="M65" s="797" t="s">
        <v>208</v>
      </c>
      <c r="N65" s="41"/>
      <c r="O65" s="109">
        <f>134.77/111.82</f>
        <v>1.2052405651940621</v>
      </c>
      <c r="P65" s="40" t="s">
        <v>211</v>
      </c>
      <c r="Q65" s="806">
        <f t="shared" si="0"/>
        <v>796521481.04177475</v>
      </c>
      <c r="R65" s="807"/>
      <c r="S65" s="825"/>
      <c r="T65" s="825"/>
      <c r="U65" s="825"/>
    </row>
    <row r="66" spans="2:21" ht="31.5" customHeight="1" x14ac:dyDescent="0.2">
      <c r="B66" s="275"/>
      <c r="C66" s="277"/>
      <c r="D66" s="788" t="s">
        <v>150</v>
      </c>
      <c r="E66" s="789"/>
      <c r="F66" s="79" t="s">
        <v>151</v>
      </c>
      <c r="G66" s="805">
        <v>3450000000</v>
      </c>
      <c r="H66" s="805"/>
      <c r="I66" s="805"/>
      <c r="J66" s="791"/>
      <c r="K66" s="791"/>
      <c r="L66" s="797">
        <v>42826</v>
      </c>
      <c r="M66" s="797" t="s">
        <v>208</v>
      </c>
      <c r="N66" s="41"/>
      <c r="O66" s="109">
        <f>134.77/111.82</f>
        <v>1.2052405651940621</v>
      </c>
      <c r="P66" s="40" t="s">
        <v>212</v>
      </c>
      <c r="Q66" s="806">
        <f t="shared" si="0"/>
        <v>2862499072.4938779</v>
      </c>
      <c r="R66" s="807"/>
      <c r="S66" s="825"/>
      <c r="T66" s="825"/>
      <c r="U66" s="825"/>
    </row>
    <row r="67" spans="2:21" ht="31.5" customHeight="1" x14ac:dyDescent="0.2">
      <c r="B67" s="275"/>
      <c r="C67" s="277"/>
      <c r="D67" s="788" t="s">
        <v>150</v>
      </c>
      <c r="E67" s="789"/>
      <c r="F67" s="79" t="s">
        <v>151</v>
      </c>
      <c r="G67" s="805">
        <v>2300000000</v>
      </c>
      <c r="H67" s="805"/>
      <c r="I67" s="805"/>
      <c r="J67" s="821"/>
      <c r="K67" s="791"/>
      <c r="L67" s="797">
        <v>42788</v>
      </c>
      <c r="M67" s="797" t="s">
        <v>208</v>
      </c>
      <c r="N67" s="41"/>
      <c r="O67" s="109">
        <f>134.77/111.82</f>
        <v>1.2052405651940621</v>
      </c>
      <c r="P67" s="40" t="s">
        <v>212</v>
      </c>
      <c r="Q67" s="806">
        <f t="shared" si="0"/>
        <v>1908332714.9959188</v>
      </c>
      <c r="R67" s="807"/>
      <c r="S67" s="825"/>
      <c r="T67" s="825"/>
      <c r="U67" s="825"/>
    </row>
    <row r="68" spans="2:21" ht="31.5" customHeight="1" x14ac:dyDescent="0.2">
      <c r="B68" s="275"/>
      <c r="C68" s="277"/>
      <c r="D68" s="788" t="s">
        <v>150</v>
      </c>
      <c r="E68" s="789"/>
      <c r="F68" s="79" t="s">
        <v>151</v>
      </c>
      <c r="G68" s="805">
        <v>3450000000</v>
      </c>
      <c r="H68" s="805"/>
      <c r="I68" s="805"/>
      <c r="J68" s="791"/>
      <c r="K68" s="791"/>
      <c r="L68" s="797">
        <v>42786</v>
      </c>
      <c r="M68" s="797" t="s">
        <v>208</v>
      </c>
      <c r="N68" s="41"/>
      <c r="O68" s="109">
        <f>136.12/111.82</f>
        <v>1.2173135396172421</v>
      </c>
      <c r="P68" s="40" t="s">
        <v>212</v>
      </c>
      <c r="Q68" s="806">
        <f t="shared" si="0"/>
        <v>2834109609.1683807</v>
      </c>
      <c r="R68" s="807"/>
      <c r="S68" s="825"/>
      <c r="T68" s="825"/>
      <c r="U68" s="825"/>
    </row>
    <row r="69" spans="2:21" ht="31.5" customHeight="1" x14ac:dyDescent="0.2">
      <c r="B69" s="275"/>
      <c r="C69" s="277"/>
      <c r="D69" s="788" t="s">
        <v>150</v>
      </c>
      <c r="E69" s="789"/>
      <c r="F69" s="79" t="s">
        <v>151</v>
      </c>
      <c r="G69" s="805">
        <v>330000000</v>
      </c>
      <c r="H69" s="805"/>
      <c r="I69" s="805"/>
      <c r="J69" s="821"/>
      <c r="K69" s="791"/>
      <c r="L69" s="797">
        <v>42842</v>
      </c>
      <c r="M69" s="797" t="s">
        <v>208</v>
      </c>
      <c r="N69" s="41"/>
      <c r="O69" s="109">
        <f t="shared" ref="O69:O71" si="1">136.76/111.82</f>
        <v>1.2230370237882311</v>
      </c>
      <c r="P69" s="40" t="s">
        <v>212</v>
      </c>
      <c r="Q69" s="806">
        <f t="shared" si="0"/>
        <v>269820122.84293652</v>
      </c>
      <c r="R69" s="807"/>
      <c r="S69" s="825"/>
      <c r="T69" s="825"/>
      <c r="U69" s="825"/>
    </row>
    <row r="70" spans="2:21" ht="31.5" customHeight="1" x14ac:dyDescent="0.2">
      <c r="B70" s="275"/>
      <c r="C70" s="277"/>
      <c r="D70" s="788" t="s">
        <v>150</v>
      </c>
      <c r="E70" s="789"/>
      <c r="F70" s="79" t="s">
        <v>151</v>
      </c>
      <c r="G70" s="805">
        <v>90000000</v>
      </c>
      <c r="H70" s="805"/>
      <c r="I70" s="805"/>
      <c r="J70" s="791"/>
      <c r="K70" s="791"/>
      <c r="L70" s="827" t="s">
        <v>213</v>
      </c>
      <c r="M70" s="828"/>
      <c r="N70" s="41"/>
      <c r="O70" s="109">
        <f t="shared" si="1"/>
        <v>1.2230370237882311</v>
      </c>
      <c r="P70" s="40" t="s">
        <v>212</v>
      </c>
      <c r="Q70" s="806">
        <f t="shared" si="0"/>
        <v>73587306.229891777</v>
      </c>
      <c r="R70" s="807"/>
      <c r="S70" s="825"/>
      <c r="T70" s="825"/>
      <c r="U70" s="825"/>
    </row>
    <row r="71" spans="2:21" ht="31.5" customHeight="1" x14ac:dyDescent="0.2">
      <c r="B71" s="275"/>
      <c r="C71" s="277"/>
      <c r="D71" s="788" t="s">
        <v>150</v>
      </c>
      <c r="E71" s="789"/>
      <c r="F71" s="79" t="s">
        <v>151</v>
      </c>
      <c r="G71" s="805">
        <v>420000000</v>
      </c>
      <c r="H71" s="805"/>
      <c r="I71" s="805"/>
      <c r="J71" s="821"/>
      <c r="K71" s="791"/>
      <c r="L71" s="797" t="s">
        <v>214</v>
      </c>
      <c r="M71" s="797" t="s">
        <v>208</v>
      </c>
      <c r="N71" s="41"/>
      <c r="O71" s="109">
        <f t="shared" si="1"/>
        <v>1.2230370237882311</v>
      </c>
      <c r="P71" s="40" t="s">
        <v>212</v>
      </c>
      <c r="Q71" s="806">
        <f t="shared" si="0"/>
        <v>343407429.07282829</v>
      </c>
      <c r="R71" s="807"/>
      <c r="S71" s="825"/>
      <c r="T71" s="825"/>
      <c r="U71" s="825"/>
    </row>
    <row r="72" spans="2:21" ht="31.5" customHeight="1" x14ac:dyDescent="0.2">
      <c r="B72" s="275"/>
      <c r="C72" s="277"/>
      <c r="D72" s="788" t="s">
        <v>150</v>
      </c>
      <c r="E72" s="789"/>
      <c r="F72" s="79" t="s">
        <v>151</v>
      </c>
      <c r="G72" s="805">
        <v>75000000</v>
      </c>
      <c r="H72" s="805"/>
      <c r="I72" s="805"/>
      <c r="J72" s="791"/>
      <c r="K72" s="791"/>
      <c r="L72" s="797" t="s">
        <v>215</v>
      </c>
      <c r="M72" s="797" t="s">
        <v>208</v>
      </c>
      <c r="N72" s="41"/>
      <c r="O72" s="109">
        <f t="shared" ref="O72:O79" si="2">137.4/111.82</f>
        <v>1.2287605079592203</v>
      </c>
      <c r="P72" s="40" t="s">
        <v>216</v>
      </c>
      <c r="Q72" s="806">
        <f t="shared" si="0"/>
        <v>61037117.903930128</v>
      </c>
      <c r="R72" s="807"/>
      <c r="S72" s="825"/>
      <c r="T72" s="825"/>
      <c r="U72" s="825"/>
    </row>
    <row r="73" spans="2:21" ht="31.5" customHeight="1" x14ac:dyDescent="0.2">
      <c r="B73" s="275"/>
      <c r="C73" s="277"/>
      <c r="D73" s="788" t="s">
        <v>150</v>
      </c>
      <c r="E73" s="789"/>
      <c r="F73" s="79" t="s">
        <v>151</v>
      </c>
      <c r="G73" s="805">
        <v>280000000</v>
      </c>
      <c r="H73" s="805"/>
      <c r="I73" s="805"/>
      <c r="J73" s="791"/>
      <c r="K73" s="791"/>
      <c r="L73" s="797" t="s">
        <v>217</v>
      </c>
      <c r="M73" s="797" t="s">
        <v>208</v>
      </c>
      <c r="N73" s="41"/>
      <c r="O73" s="109">
        <f t="shared" si="2"/>
        <v>1.2287605079592203</v>
      </c>
      <c r="P73" s="40" t="s">
        <v>216</v>
      </c>
      <c r="Q73" s="806">
        <f t="shared" si="0"/>
        <v>227871906.84133914</v>
      </c>
      <c r="R73" s="807"/>
      <c r="S73" s="825"/>
      <c r="T73" s="825"/>
      <c r="U73" s="825"/>
    </row>
    <row r="74" spans="2:21" ht="31.5" customHeight="1" x14ac:dyDescent="0.2">
      <c r="B74" s="275"/>
      <c r="C74" s="277"/>
      <c r="D74" s="788" t="s">
        <v>150</v>
      </c>
      <c r="E74" s="789"/>
      <c r="F74" s="79" t="s">
        <v>151</v>
      </c>
      <c r="G74" s="805">
        <v>50000000</v>
      </c>
      <c r="H74" s="805"/>
      <c r="I74" s="805"/>
      <c r="J74" s="791"/>
      <c r="K74" s="791"/>
      <c r="L74" s="797" t="s">
        <v>218</v>
      </c>
      <c r="M74" s="797" t="s">
        <v>208</v>
      </c>
      <c r="N74" s="41"/>
      <c r="O74" s="109">
        <f t="shared" si="2"/>
        <v>1.2287605079592203</v>
      </c>
      <c r="P74" s="40" t="s">
        <v>216</v>
      </c>
      <c r="Q74" s="806">
        <f t="shared" si="0"/>
        <v>40691411.935953416</v>
      </c>
      <c r="R74" s="807"/>
      <c r="S74" s="825"/>
      <c r="T74" s="825"/>
      <c r="U74" s="825"/>
    </row>
    <row r="75" spans="2:21" ht="31.5" customHeight="1" x14ac:dyDescent="0.2">
      <c r="B75" s="275"/>
      <c r="C75" s="277"/>
      <c r="D75" s="788" t="s">
        <v>150</v>
      </c>
      <c r="E75" s="789"/>
      <c r="F75" s="79" t="s">
        <v>151</v>
      </c>
      <c r="G75" s="805">
        <v>187500000</v>
      </c>
      <c r="H75" s="805"/>
      <c r="I75" s="805"/>
      <c r="J75" s="791"/>
      <c r="K75" s="791"/>
      <c r="L75" s="797" t="s">
        <v>219</v>
      </c>
      <c r="M75" s="797" t="s">
        <v>208</v>
      </c>
      <c r="N75" s="41"/>
      <c r="O75" s="109">
        <f t="shared" si="2"/>
        <v>1.2287605079592203</v>
      </c>
      <c r="P75" s="40" t="s">
        <v>216</v>
      </c>
      <c r="Q75" s="806">
        <f t="shared" si="0"/>
        <v>152592794.75982532</v>
      </c>
      <c r="R75" s="807"/>
      <c r="S75" s="825"/>
      <c r="T75" s="825"/>
      <c r="U75" s="825"/>
    </row>
    <row r="76" spans="2:21" ht="31.5" customHeight="1" x14ac:dyDescent="0.2">
      <c r="B76" s="275"/>
      <c r="C76" s="277"/>
      <c r="D76" s="788" t="s">
        <v>150</v>
      </c>
      <c r="E76" s="789"/>
      <c r="F76" s="79" t="s">
        <v>151</v>
      </c>
      <c r="G76" s="805">
        <v>100000000</v>
      </c>
      <c r="H76" s="805"/>
      <c r="I76" s="805"/>
      <c r="J76" s="791"/>
      <c r="K76" s="791"/>
      <c r="L76" s="797" t="s">
        <v>220</v>
      </c>
      <c r="M76" s="797" t="s">
        <v>208</v>
      </c>
      <c r="N76" s="41"/>
      <c r="O76" s="109">
        <f t="shared" si="2"/>
        <v>1.2287605079592203</v>
      </c>
      <c r="P76" s="40" t="s">
        <v>216</v>
      </c>
      <c r="Q76" s="806">
        <f t="shared" si="0"/>
        <v>81382823.871906832</v>
      </c>
      <c r="R76" s="807"/>
      <c r="S76" s="825"/>
      <c r="T76" s="825"/>
      <c r="U76" s="825"/>
    </row>
    <row r="77" spans="2:21" ht="31.5" customHeight="1" x14ac:dyDescent="0.2">
      <c r="B77" s="275"/>
      <c r="C77" s="277"/>
      <c r="D77" s="788" t="s">
        <v>150</v>
      </c>
      <c r="E77" s="789"/>
      <c r="F77" s="79" t="s">
        <v>151</v>
      </c>
      <c r="G77" s="805">
        <v>187500000</v>
      </c>
      <c r="H77" s="805"/>
      <c r="I77" s="805"/>
      <c r="J77" s="791"/>
      <c r="K77" s="791"/>
      <c r="L77" s="797" t="s">
        <v>221</v>
      </c>
      <c r="M77" s="797" t="s">
        <v>208</v>
      </c>
      <c r="N77" s="41"/>
      <c r="O77" s="109">
        <f t="shared" si="2"/>
        <v>1.2287605079592203</v>
      </c>
      <c r="P77" s="40" t="s">
        <v>216</v>
      </c>
      <c r="Q77" s="806">
        <f t="shared" si="0"/>
        <v>152592794.75982532</v>
      </c>
      <c r="R77" s="807"/>
      <c r="S77" s="825"/>
      <c r="T77" s="825"/>
      <c r="U77" s="825"/>
    </row>
    <row r="78" spans="2:21" ht="31.5" customHeight="1" x14ac:dyDescent="0.2">
      <c r="B78" s="275"/>
      <c r="C78" s="277"/>
      <c r="D78" s="788" t="s">
        <v>150</v>
      </c>
      <c r="E78" s="789"/>
      <c r="F78" s="79" t="s">
        <v>151</v>
      </c>
      <c r="G78" s="805">
        <v>90000000</v>
      </c>
      <c r="H78" s="805"/>
      <c r="I78" s="805"/>
      <c r="J78" s="791"/>
      <c r="K78" s="791"/>
      <c r="L78" s="797" t="s">
        <v>221</v>
      </c>
      <c r="M78" s="797" t="s">
        <v>208</v>
      </c>
      <c r="N78" s="41"/>
      <c r="O78" s="109">
        <f t="shared" si="2"/>
        <v>1.2287605079592203</v>
      </c>
      <c r="P78" s="40" t="s">
        <v>216</v>
      </c>
      <c r="Q78" s="806">
        <f t="shared" si="0"/>
        <v>73244541.484716147</v>
      </c>
      <c r="R78" s="807"/>
      <c r="S78" s="825"/>
      <c r="T78" s="825"/>
      <c r="U78" s="825"/>
    </row>
    <row r="79" spans="2:21" ht="31.5" customHeight="1" x14ac:dyDescent="0.2">
      <c r="B79" s="275"/>
      <c r="C79" s="277"/>
      <c r="D79" s="788" t="s">
        <v>150</v>
      </c>
      <c r="E79" s="789"/>
      <c r="F79" s="79" t="s">
        <v>151</v>
      </c>
      <c r="G79" s="805">
        <v>25000000</v>
      </c>
      <c r="H79" s="805"/>
      <c r="I79" s="805"/>
      <c r="J79" s="821"/>
      <c r="K79" s="791"/>
      <c r="L79" s="797" t="s">
        <v>222</v>
      </c>
      <c r="M79" s="797" t="s">
        <v>208</v>
      </c>
      <c r="N79" s="41"/>
      <c r="O79" s="109">
        <f t="shared" si="2"/>
        <v>1.2287605079592203</v>
      </c>
      <c r="P79" s="40" t="s">
        <v>216</v>
      </c>
      <c r="Q79" s="806">
        <f t="shared" ref="Q79:Q110" si="3">+G79/O79</f>
        <v>20345705.967976708</v>
      </c>
      <c r="R79" s="807"/>
      <c r="S79" s="825"/>
      <c r="T79" s="825"/>
      <c r="U79" s="825"/>
    </row>
    <row r="80" spans="2:21" ht="31.5" customHeight="1" x14ac:dyDescent="0.2">
      <c r="B80" s="275"/>
      <c r="C80" s="277"/>
      <c r="D80" s="788" t="s">
        <v>150</v>
      </c>
      <c r="E80" s="789"/>
      <c r="F80" s="79" t="s">
        <v>151</v>
      </c>
      <c r="G80" s="805">
        <v>15000000</v>
      </c>
      <c r="H80" s="805"/>
      <c r="I80" s="805"/>
      <c r="J80" s="821"/>
      <c r="K80" s="791"/>
      <c r="L80" s="797" t="s">
        <v>223</v>
      </c>
      <c r="M80" s="797" t="s">
        <v>208</v>
      </c>
      <c r="N80" s="41"/>
      <c r="O80" s="109">
        <f>138.05/111.82</f>
        <v>1.2345734215703812</v>
      </c>
      <c r="P80" s="40" t="s">
        <v>224</v>
      </c>
      <c r="Q80" s="806">
        <f t="shared" si="3"/>
        <v>12149945.67185802</v>
      </c>
      <c r="R80" s="807"/>
      <c r="S80" s="825"/>
      <c r="T80" s="825"/>
      <c r="U80" s="825"/>
    </row>
    <row r="81" spans="2:21" ht="31.5" customHeight="1" x14ac:dyDescent="0.2">
      <c r="B81" s="275"/>
      <c r="C81" s="277"/>
      <c r="D81" s="788" t="s">
        <v>150</v>
      </c>
      <c r="E81" s="789"/>
      <c r="F81" s="79" t="s">
        <v>151</v>
      </c>
      <c r="G81" s="805">
        <v>10000000</v>
      </c>
      <c r="H81" s="805"/>
      <c r="I81" s="805"/>
      <c r="J81" s="821"/>
      <c r="K81" s="791"/>
      <c r="L81" s="797" t="s">
        <v>225</v>
      </c>
      <c r="M81" s="797" t="s">
        <v>208</v>
      </c>
      <c r="N81" s="41"/>
      <c r="O81" s="109">
        <f>138.05/111.82</f>
        <v>1.2345734215703812</v>
      </c>
      <c r="P81" s="40" t="s">
        <v>226</v>
      </c>
      <c r="Q81" s="806">
        <f t="shared" si="3"/>
        <v>8099963.7812386798</v>
      </c>
      <c r="R81" s="807"/>
      <c r="S81" s="825"/>
      <c r="T81" s="825"/>
      <c r="U81" s="825"/>
    </row>
    <row r="82" spans="2:21" ht="31.5" customHeight="1" x14ac:dyDescent="0.2">
      <c r="B82" s="211"/>
      <c r="C82" s="213"/>
      <c r="D82" s="788" t="s">
        <v>150</v>
      </c>
      <c r="E82" s="789"/>
      <c r="F82" s="79" t="s">
        <v>151</v>
      </c>
      <c r="G82" s="805">
        <v>2336000000</v>
      </c>
      <c r="H82" s="805"/>
      <c r="I82" s="805"/>
      <c r="J82" s="791"/>
      <c r="K82" s="791"/>
      <c r="L82" s="797">
        <v>43196</v>
      </c>
      <c r="M82" s="797"/>
      <c r="N82" s="41"/>
      <c r="O82" s="109">
        <f>141.05/111.82</f>
        <v>1.2614022536218925</v>
      </c>
      <c r="P82" s="40" t="s">
        <v>227</v>
      </c>
      <c r="Q82" s="806">
        <f t="shared" si="3"/>
        <v>1851907266.9266214</v>
      </c>
      <c r="R82" s="807"/>
      <c r="S82" s="829"/>
      <c r="T82" s="830"/>
      <c r="U82" s="831"/>
    </row>
    <row r="83" spans="2:21" ht="31.5" customHeight="1" x14ac:dyDescent="0.2">
      <c r="B83" s="211"/>
      <c r="C83" s="213"/>
      <c r="D83" s="788" t="s">
        <v>150</v>
      </c>
      <c r="E83" s="789"/>
      <c r="F83" s="79" t="s">
        <v>151</v>
      </c>
      <c r="G83" s="805">
        <v>3504000000</v>
      </c>
      <c r="H83" s="805"/>
      <c r="I83" s="805"/>
      <c r="J83" s="791"/>
      <c r="K83" s="791"/>
      <c r="L83" s="797">
        <v>43200</v>
      </c>
      <c r="M83" s="797"/>
      <c r="N83" s="41"/>
      <c r="O83" s="109">
        <f t="shared" ref="O83:O84" si="4">141.05/111.82</f>
        <v>1.2614022536218925</v>
      </c>
      <c r="P83" s="40" t="s">
        <v>227</v>
      </c>
      <c r="Q83" s="806">
        <f t="shared" si="3"/>
        <v>2777860900.3899322</v>
      </c>
      <c r="R83" s="807"/>
      <c r="S83" s="829"/>
      <c r="T83" s="830"/>
      <c r="U83" s="831"/>
    </row>
    <row r="84" spans="2:21" ht="31.5" customHeight="1" x14ac:dyDescent="0.2">
      <c r="B84" s="275"/>
      <c r="C84" s="277"/>
      <c r="D84" s="788" t="s">
        <v>150</v>
      </c>
      <c r="E84" s="789"/>
      <c r="F84" s="79" t="s">
        <v>151</v>
      </c>
      <c r="G84" s="805">
        <v>3504000000</v>
      </c>
      <c r="H84" s="805"/>
      <c r="I84" s="805"/>
      <c r="J84" s="791"/>
      <c r="K84" s="791"/>
      <c r="L84" s="797">
        <v>43200</v>
      </c>
      <c r="M84" s="797"/>
      <c r="N84" s="41"/>
      <c r="O84" s="109">
        <f t="shared" si="4"/>
        <v>1.2614022536218925</v>
      </c>
      <c r="P84" s="40" t="s">
        <v>227</v>
      </c>
      <c r="Q84" s="806">
        <f t="shared" si="3"/>
        <v>2777860900.3899322</v>
      </c>
      <c r="R84" s="807"/>
      <c r="S84" s="825"/>
      <c r="T84" s="825"/>
      <c r="U84" s="825"/>
    </row>
    <row r="85" spans="2:21" ht="31.5" customHeight="1" x14ac:dyDescent="0.2">
      <c r="B85" s="211"/>
      <c r="C85" s="213"/>
      <c r="D85" s="788" t="s">
        <v>150</v>
      </c>
      <c r="E85" s="789"/>
      <c r="F85" s="79" t="s">
        <v>151</v>
      </c>
      <c r="G85" s="806">
        <v>18750000000</v>
      </c>
      <c r="H85" s="807"/>
      <c r="I85" s="220"/>
      <c r="J85" s="791"/>
      <c r="K85" s="791"/>
      <c r="L85" s="797">
        <v>43304</v>
      </c>
      <c r="M85" s="797"/>
      <c r="N85" s="72"/>
      <c r="O85" s="109">
        <f>142.28/111.82</f>
        <v>1.272402074763012</v>
      </c>
      <c r="P85" s="51" t="s">
        <v>401</v>
      </c>
      <c r="Q85" s="806">
        <f t="shared" si="3"/>
        <v>14735908068.597132</v>
      </c>
      <c r="R85" s="807"/>
      <c r="S85" s="829" t="s">
        <v>404</v>
      </c>
      <c r="T85" s="830"/>
      <c r="U85" s="831"/>
    </row>
    <row r="86" spans="2:21" ht="40.5" customHeight="1" x14ac:dyDescent="0.2">
      <c r="B86" s="211"/>
      <c r="C86" s="213"/>
      <c r="D86" s="788" t="s">
        <v>150</v>
      </c>
      <c r="E86" s="789"/>
      <c r="F86" s="79" t="s">
        <v>151</v>
      </c>
      <c r="G86" s="806">
        <v>6250000000</v>
      </c>
      <c r="H86" s="807"/>
      <c r="I86" s="220"/>
      <c r="J86" s="791"/>
      <c r="K86" s="791"/>
      <c r="L86" s="797">
        <v>43326</v>
      </c>
      <c r="M86" s="797"/>
      <c r="N86" s="72"/>
      <c r="O86" s="109">
        <f>142.1/111.82</f>
        <v>1.2707923448399214</v>
      </c>
      <c r="P86" s="51" t="s">
        <v>405</v>
      </c>
      <c r="Q86" s="806">
        <f t="shared" si="3"/>
        <v>4918191414.4968328</v>
      </c>
      <c r="R86" s="807"/>
      <c r="S86" s="829" t="s">
        <v>404</v>
      </c>
      <c r="T86" s="830"/>
      <c r="U86" s="831"/>
    </row>
    <row r="87" spans="2:21" ht="40.5" customHeight="1" x14ac:dyDescent="0.2">
      <c r="B87" s="211"/>
      <c r="C87" s="213"/>
      <c r="D87" s="788" t="s">
        <v>150</v>
      </c>
      <c r="E87" s="789"/>
      <c r="F87" s="79" t="s">
        <v>151</v>
      </c>
      <c r="G87" s="806">
        <v>1200000000</v>
      </c>
      <c r="H87" s="807"/>
      <c r="I87" s="220"/>
      <c r="J87" s="791"/>
      <c r="K87" s="791"/>
      <c r="L87" s="797">
        <v>43349</v>
      </c>
      <c r="M87" s="797"/>
      <c r="N87" s="72"/>
      <c r="O87" s="109">
        <f>142.27/111.82</f>
        <v>1.2723126453228404</v>
      </c>
      <c r="P87" s="51" t="s">
        <v>406</v>
      </c>
      <c r="Q87" s="806">
        <f t="shared" si="3"/>
        <v>943164405.70745754</v>
      </c>
      <c r="R87" s="807"/>
      <c r="S87" s="829" t="s">
        <v>404</v>
      </c>
      <c r="T87" s="830"/>
      <c r="U87" s="831"/>
    </row>
    <row r="88" spans="2:21" ht="40.5" customHeight="1" x14ac:dyDescent="0.2">
      <c r="B88" s="211"/>
      <c r="C88" s="213"/>
      <c r="D88" s="788" t="s">
        <v>150</v>
      </c>
      <c r="E88" s="789"/>
      <c r="F88" s="79" t="s">
        <v>151</v>
      </c>
      <c r="G88" s="806">
        <v>31260000000</v>
      </c>
      <c r="H88" s="807"/>
      <c r="I88" s="220"/>
      <c r="J88" s="791"/>
      <c r="K88" s="791"/>
      <c r="L88" s="797">
        <v>43350</v>
      </c>
      <c r="M88" s="797"/>
      <c r="N88" s="72"/>
      <c r="O88" s="109">
        <f>142.27/111.82</f>
        <v>1.2723126453228404</v>
      </c>
      <c r="P88" s="51" t="s">
        <v>406</v>
      </c>
      <c r="Q88" s="806">
        <f t="shared" si="3"/>
        <v>24569432768.679268</v>
      </c>
      <c r="R88" s="807"/>
      <c r="S88" s="829" t="s">
        <v>404</v>
      </c>
      <c r="T88" s="830"/>
      <c r="U88" s="831"/>
    </row>
    <row r="89" spans="2:21" ht="40.5" customHeight="1" x14ac:dyDescent="0.2">
      <c r="B89" s="211"/>
      <c r="C89" s="213"/>
      <c r="D89" s="788" t="s">
        <v>150</v>
      </c>
      <c r="E89" s="789"/>
      <c r="F89" s="79" t="s">
        <v>151</v>
      </c>
      <c r="G89" s="806">
        <v>774948587</v>
      </c>
      <c r="H89" s="807"/>
      <c r="I89" s="220"/>
      <c r="J89" s="791"/>
      <c r="K89" s="791"/>
      <c r="L89" s="797">
        <v>43367</v>
      </c>
      <c r="M89" s="797"/>
      <c r="N89" s="72"/>
      <c r="O89" s="109">
        <f t="shared" ref="O89:O92" si="5">142.27/111.82</f>
        <v>1.2723126453228404</v>
      </c>
      <c r="P89" s="51" t="s">
        <v>406</v>
      </c>
      <c r="Q89" s="806">
        <f t="shared" si="3"/>
        <v>609086602.92640746</v>
      </c>
      <c r="R89" s="807"/>
      <c r="S89" s="829" t="s">
        <v>404</v>
      </c>
      <c r="T89" s="830"/>
      <c r="U89" s="831"/>
    </row>
    <row r="90" spans="2:21" ht="40.5" customHeight="1" x14ac:dyDescent="0.2">
      <c r="B90" s="211"/>
      <c r="C90" s="213"/>
      <c r="D90" s="788" t="s">
        <v>150</v>
      </c>
      <c r="E90" s="789"/>
      <c r="F90" s="79" t="s">
        <v>151</v>
      </c>
      <c r="G90" s="806">
        <v>500000000</v>
      </c>
      <c r="H90" s="807"/>
      <c r="I90" s="220"/>
      <c r="J90" s="791"/>
      <c r="K90" s="791"/>
      <c r="L90" s="797">
        <v>43368</v>
      </c>
      <c r="M90" s="797"/>
      <c r="N90" s="72"/>
      <c r="O90" s="109">
        <f t="shared" si="5"/>
        <v>1.2723126453228404</v>
      </c>
      <c r="P90" s="51" t="s">
        <v>406</v>
      </c>
      <c r="Q90" s="806">
        <f t="shared" si="3"/>
        <v>392985169.044774</v>
      </c>
      <c r="R90" s="807"/>
      <c r="S90" s="829" t="s">
        <v>404</v>
      </c>
      <c r="T90" s="830"/>
      <c r="U90" s="831"/>
    </row>
    <row r="91" spans="2:21" ht="40.5" customHeight="1" x14ac:dyDescent="0.2">
      <c r="B91" s="211"/>
      <c r="C91" s="213"/>
      <c r="D91" s="788" t="s">
        <v>150</v>
      </c>
      <c r="E91" s="789"/>
      <c r="F91" s="79" t="s">
        <v>151</v>
      </c>
      <c r="G91" s="806">
        <v>15938500</v>
      </c>
      <c r="H91" s="807"/>
      <c r="I91" s="220"/>
      <c r="J91" s="791"/>
      <c r="K91" s="791"/>
      <c r="L91" s="797">
        <v>43369</v>
      </c>
      <c r="M91" s="797"/>
      <c r="N91" s="72"/>
      <c r="O91" s="109">
        <f t="shared" si="5"/>
        <v>1.2723126453228404</v>
      </c>
      <c r="P91" s="51" t="s">
        <v>406</v>
      </c>
      <c r="Q91" s="806">
        <f t="shared" si="3"/>
        <v>12527188.233640261</v>
      </c>
      <c r="R91" s="807"/>
      <c r="S91" s="829" t="s">
        <v>404</v>
      </c>
      <c r="T91" s="830"/>
      <c r="U91" s="831"/>
    </row>
    <row r="92" spans="2:21" ht="40.5" customHeight="1" x14ac:dyDescent="0.2">
      <c r="B92" s="211"/>
      <c r="C92" s="213"/>
      <c r="D92" s="788" t="s">
        <v>150</v>
      </c>
      <c r="E92" s="789"/>
      <c r="F92" s="79" t="s">
        <v>151</v>
      </c>
      <c r="G92" s="806">
        <v>3849112913</v>
      </c>
      <c r="H92" s="807"/>
      <c r="I92" s="220"/>
      <c r="J92" s="791"/>
      <c r="K92" s="791"/>
      <c r="L92" s="797">
        <v>43370</v>
      </c>
      <c r="M92" s="797"/>
      <c r="N92" s="72"/>
      <c r="O92" s="109">
        <f t="shared" si="5"/>
        <v>1.2723126453228404</v>
      </c>
      <c r="P92" s="51" t="s">
        <v>406</v>
      </c>
      <c r="Q92" s="806">
        <f t="shared" si="3"/>
        <v>3025288577.5754547</v>
      </c>
      <c r="R92" s="807"/>
      <c r="S92" s="829" t="s">
        <v>404</v>
      </c>
      <c r="T92" s="830"/>
      <c r="U92" s="831"/>
    </row>
    <row r="93" spans="2:21" ht="40.5" customHeight="1" x14ac:dyDescent="0.2">
      <c r="B93" s="211"/>
      <c r="C93" s="213"/>
      <c r="D93" s="788" t="s">
        <v>150</v>
      </c>
      <c r="E93" s="789"/>
      <c r="F93" s="79" t="s">
        <v>151</v>
      </c>
      <c r="G93" s="806">
        <v>22318303139</v>
      </c>
      <c r="H93" s="807"/>
      <c r="I93" s="220"/>
      <c r="J93" s="791"/>
      <c r="K93" s="791"/>
      <c r="L93" s="797">
        <v>43383</v>
      </c>
      <c r="M93" s="797"/>
      <c r="N93" s="72"/>
      <c r="O93" s="109">
        <f>142.5/111.82</f>
        <v>1.2743695224467895</v>
      </c>
      <c r="P93" s="51" t="s">
        <v>416</v>
      </c>
      <c r="Q93" s="806">
        <f t="shared" si="3"/>
        <v>17513211628.091087</v>
      </c>
      <c r="R93" s="807"/>
      <c r="S93" s="829"/>
      <c r="T93" s="830"/>
      <c r="U93" s="831"/>
    </row>
    <row r="94" spans="2:21" ht="40.5" customHeight="1" x14ac:dyDescent="0.2">
      <c r="B94" s="211"/>
      <c r="C94" s="213"/>
      <c r="D94" s="788" t="s">
        <v>150</v>
      </c>
      <c r="E94" s="789"/>
      <c r="F94" s="79" t="s">
        <v>151</v>
      </c>
      <c r="G94" s="806">
        <v>134904238</v>
      </c>
      <c r="H94" s="807"/>
      <c r="I94" s="220"/>
      <c r="J94" s="791"/>
      <c r="K94" s="791"/>
      <c r="L94" s="797">
        <v>43383</v>
      </c>
      <c r="M94" s="797"/>
      <c r="N94" s="72"/>
      <c r="O94" s="109">
        <f t="shared" ref="O94:O96" si="6">142.5/111.82</f>
        <v>1.2743695224467895</v>
      </c>
      <c r="P94" s="51" t="s">
        <v>416</v>
      </c>
      <c r="Q94" s="806">
        <f t="shared" si="3"/>
        <v>105859592.23270175</v>
      </c>
      <c r="R94" s="807"/>
      <c r="S94" s="829"/>
      <c r="T94" s="830"/>
      <c r="U94" s="831"/>
    </row>
    <row r="95" spans="2:21" ht="40.5" customHeight="1" x14ac:dyDescent="0.2">
      <c r="B95" s="211"/>
      <c r="C95" s="213"/>
      <c r="D95" s="788" t="s">
        <v>150</v>
      </c>
      <c r="E95" s="789"/>
      <c r="F95" s="79" t="s">
        <v>151</v>
      </c>
      <c r="G95" s="806">
        <v>22183398901</v>
      </c>
      <c r="H95" s="807"/>
      <c r="I95" s="220"/>
      <c r="J95" s="791"/>
      <c r="K95" s="791"/>
      <c r="L95" s="797">
        <v>43383</v>
      </c>
      <c r="M95" s="797"/>
      <c r="N95" s="72"/>
      <c r="O95" s="109">
        <f t="shared" si="6"/>
        <v>1.2743695224467895</v>
      </c>
      <c r="P95" s="51" t="s">
        <v>416</v>
      </c>
      <c r="Q95" s="806">
        <f t="shared" si="3"/>
        <v>17407352035.858387</v>
      </c>
      <c r="R95" s="807"/>
      <c r="S95" s="829"/>
      <c r="T95" s="830"/>
      <c r="U95" s="831"/>
    </row>
    <row r="96" spans="2:21" ht="40.5" customHeight="1" x14ac:dyDescent="0.2">
      <c r="B96" s="211"/>
      <c r="C96" s="213"/>
      <c r="D96" s="788" t="s">
        <v>150</v>
      </c>
      <c r="E96" s="789"/>
      <c r="F96" s="79" t="s">
        <v>151</v>
      </c>
      <c r="G96" s="806">
        <v>385000000</v>
      </c>
      <c r="H96" s="807"/>
      <c r="I96" s="220"/>
      <c r="J96" s="791"/>
      <c r="K96" s="791"/>
      <c r="L96" s="797">
        <v>43399</v>
      </c>
      <c r="M96" s="797"/>
      <c r="N96" s="72"/>
      <c r="O96" s="109">
        <f t="shared" si="6"/>
        <v>1.2743695224467895</v>
      </c>
      <c r="P96" s="51" t="s">
        <v>416</v>
      </c>
      <c r="Q96" s="806">
        <f t="shared" si="3"/>
        <v>302110175.43859649</v>
      </c>
      <c r="R96" s="807"/>
      <c r="S96" s="829" t="s">
        <v>404</v>
      </c>
      <c r="T96" s="830"/>
      <c r="U96" s="831"/>
    </row>
    <row r="97" spans="2:21" ht="40.5" customHeight="1" x14ac:dyDescent="0.2">
      <c r="B97" s="211"/>
      <c r="C97" s="213"/>
      <c r="D97" s="788" t="s">
        <v>150</v>
      </c>
      <c r="E97" s="789"/>
      <c r="F97" s="79" t="s">
        <v>151</v>
      </c>
      <c r="G97" s="806">
        <v>14493870000</v>
      </c>
      <c r="H97" s="807"/>
      <c r="I97" s="220"/>
      <c r="J97" s="791"/>
      <c r="K97" s="791"/>
      <c r="L97" s="797">
        <v>43431</v>
      </c>
      <c r="M97" s="797"/>
      <c r="N97" s="72"/>
      <c r="O97" s="109">
        <f>142.67/111.82</f>
        <v>1.2758898229297084</v>
      </c>
      <c r="P97" s="51" t="s">
        <v>422</v>
      </c>
      <c r="Q97" s="806">
        <f t="shared" si="3"/>
        <v>11359813159.03834</v>
      </c>
      <c r="R97" s="807"/>
      <c r="S97" s="829" t="s">
        <v>404</v>
      </c>
      <c r="T97" s="830"/>
      <c r="U97" s="831"/>
    </row>
    <row r="98" spans="2:21" ht="40.5" customHeight="1" x14ac:dyDescent="0.2">
      <c r="B98" s="211"/>
      <c r="C98" s="213"/>
      <c r="D98" s="788" t="s">
        <v>150</v>
      </c>
      <c r="E98" s="789"/>
      <c r="F98" s="79" t="s">
        <v>151</v>
      </c>
      <c r="G98" s="806">
        <v>4980000000</v>
      </c>
      <c r="H98" s="807"/>
      <c r="I98" s="220"/>
      <c r="J98" s="42"/>
      <c r="K98" s="42"/>
      <c r="L98" s="797">
        <v>43494</v>
      </c>
      <c r="M98" s="797"/>
      <c r="N98" s="72"/>
      <c r="O98" s="109">
        <f>100/78.05</f>
        <v>1.2812299807815504</v>
      </c>
      <c r="P98" s="51" t="s">
        <v>445</v>
      </c>
      <c r="Q98" s="806">
        <f t="shared" si="3"/>
        <v>3886889999.9999995</v>
      </c>
      <c r="R98" s="807"/>
      <c r="S98" s="829" t="s">
        <v>456</v>
      </c>
      <c r="T98" s="830"/>
      <c r="U98" s="831"/>
    </row>
    <row r="99" spans="2:21" ht="40.5" customHeight="1" x14ac:dyDescent="0.2">
      <c r="B99" s="211"/>
      <c r="C99" s="213"/>
      <c r="D99" s="788" t="s">
        <v>150</v>
      </c>
      <c r="E99" s="789"/>
      <c r="F99" s="79" t="s">
        <v>151</v>
      </c>
      <c r="G99" s="806">
        <v>645000000</v>
      </c>
      <c r="H99" s="807"/>
      <c r="I99" s="220"/>
      <c r="J99" s="42"/>
      <c r="K99" s="42"/>
      <c r="L99" s="797">
        <v>43495</v>
      </c>
      <c r="M99" s="797"/>
      <c r="N99" s="72"/>
      <c r="O99" s="109">
        <f>100/78.05</f>
        <v>1.2812299807815504</v>
      </c>
      <c r="P99" s="51" t="s">
        <v>445</v>
      </c>
      <c r="Q99" s="806">
        <f t="shared" si="3"/>
        <v>503422499.99999994</v>
      </c>
      <c r="R99" s="807"/>
      <c r="S99" s="829" t="s">
        <v>456</v>
      </c>
      <c r="T99" s="830"/>
      <c r="U99" s="831"/>
    </row>
    <row r="100" spans="2:21" ht="40.5" customHeight="1" x14ac:dyDescent="0.2">
      <c r="B100" s="211"/>
      <c r="C100" s="213"/>
      <c r="D100" s="788" t="s">
        <v>150</v>
      </c>
      <c r="E100" s="789"/>
      <c r="F100" s="79" t="s">
        <v>151</v>
      </c>
      <c r="G100" s="806">
        <v>16875000000</v>
      </c>
      <c r="H100" s="807"/>
      <c r="I100" s="220"/>
      <c r="J100" s="42"/>
      <c r="K100" s="42"/>
      <c r="L100" s="797">
        <v>43497</v>
      </c>
      <c r="M100" s="797"/>
      <c r="N100" s="72"/>
      <c r="O100" s="109">
        <f>100/78.05</f>
        <v>1.2812299807815504</v>
      </c>
      <c r="P100" s="51" t="s">
        <v>445</v>
      </c>
      <c r="Q100" s="806">
        <f t="shared" si="3"/>
        <v>13170937500</v>
      </c>
      <c r="R100" s="807"/>
      <c r="S100" s="829" t="s">
        <v>456</v>
      </c>
      <c r="T100" s="830"/>
      <c r="U100" s="831"/>
    </row>
    <row r="101" spans="2:21" ht="40.5" customHeight="1" x14ac:dyDescent="0.2">
      <c r="B101" s="211"/>
      <c r="C101" s="213"/>
      <c r="D101" s="788" t="s">
        <v>150</v>
      </c>
      <c r="E101" s="789"/>
      <c r="F101" s="79" t="s">
        <v>151</v>
      </c>
      <c r="G101" s="806">
        <v>9562500000</v>
      </c>
      <c r="H101" s="807"/>
      <c r="I101" s="220"/>
      <c r="J101" s="42"/>
      <c r="K101" s="42"/>
      <c r="L101" s="797">
        <v>43504</v>
      </c>
      <c r="M101" s="797"/>
      <c r="N101" s="72"/>
      <c r="O101" s="109">
        <f>100.6/78.05</f>
        <v>1.2889173606662396</v>
      </c>
      <c r="P101" s="51" t="s">
        <v>448</v>
      </c>
      <c r="Q101" s="806">
        <f t="shared" si="3"/>
        <v>7419017147.1172962</v>
      </c>
      <c r="R101" s="807"/>
      <c r="S101" s="829" t="s">
        <v>456</v>
      </c>
      <c r="T101" s="830"/>
      <c r="U101" s="831"/>
    </row>
    <row r="102" spans="2:21" ht="40.5" customHeight="1" x14ac:dyDescent="0.2">
      <c r="B102" s="211"/>
      <c r="C102" s="213"/>
      <c r="D102" s="788" t="s">
        <v>150</v>
      </c>
      <c r="E102" s="789"/>
      <c r="F102" s="79" t="s">
        <v>151</v>
      </c>
      <c r="G102" s="806">
        <v>9562500000</v>
      </c>
      <c r="H102" s="807"/>
      <c r="I102" s="220"/>
      <c r="J102" s="42"/>
      <c r="K102" s="42"/>
      <c r="L102" s="797">
        <v>43504</v>
      </c>
      <c r="M102" s="797"/>
      <c r="N102" s="72"/>
      <c r="O102" s="109">
        <f t="shared" ref="O102:O103" si="7">100.6/78.05</f>
        <v>1.2889173606662396</v>
      </c>
      <c r="P102" s="51" t="s">
        <v>448</v>
      </c>
      <c r="Q102" s="806">
        <f t="shared" si="3"/>
        <v>7419017147.1172962</v>
      </c>
      <c r="R102" s="807"/>
      <c r="S102" s="829" t="s">
        <v>456</v>
      </c>
      <c r="T102" s="830"/>
      <c r="U102" s="831"/>
    </row>
    <row r="103" spans="2:21" ht="40.5" customHeight="1" x14ac:dyDescent="0.2">
      <c r="B103" s="211"/>
      <c r="C103" s="213"/>
      <c r="D103" s="788" t="s">
        <v>150</v>
      </c>
      <c r="E103" s="789"/>
      <c r="F103" s="79" t="s">
        <v>151</v>
      </c>
      <c r="G103" s="806">
        <v>6375000004.9799995</v>
      </c>
      <c r="H103" s="807"/>
      <c r="I103" s="220"/>
      <c r="J103" s="42"/>
      <c r="K103" s="42"/>
      <c r="L103" s="797">
        <v>43522</v>
      </c>
      <c r="M103" s="797"/>
      <c r="N103" s="72"/>
      <c r="O103" s="109">
        <f t="shared" si="7"/>
        <v>1.2889173606662396</v>
      </c>
      <c r="P103" s="51" t="s">
        <v>448</v>
      </c>
      <c r="Q103" s="806">
        <f t="shared" si="3"/>
        <v>4946011435.275238</v>
      </c>
      <c r="R103" s="807"/>
      <c r="S103" s="829" t="s">
        <v>456</v>
      </c>
      <c r="T103" s="830"/>
      <c r="U103" s="831"/>
    </row>
    <row r="104" spans="2:21" ht="40.5" customHeight="1" x14ac:dyDescent="0.2">
      <c r="B104" s="211"/>
      <c r="C104" s="213"/>
      <c r="D104" s="788" t="s">
        <v>150</v>
      </c>
      <c r="E104" s="789"/>
      <c r="F104" s="79" t="s">
        <v>151</v>
      </c>
      <c r="G104" s="806">
        <v>18000000000</v>
      </c>
      <c r="H104" s="807"/>
      <c r="I104" s="220"/>
      <c r="J104" s="42"/>
      <c r="K104" s="42"/>
      <c r="L104" s="797">
        <v>43544</v>
      </c>
      <c r="M104" s="797"/>
      <c r="N104" s="72"/>
      <c r="O104" s="109">
        <f>101.18/78.05</f>
        <v>1.2963484945547727</v>
      </c>
      <c r="P104" s="51" t="s">
        <v>457</v>
      </c>
      <c r="Q104" s="806">
        <f t="shared" si="3"/>
        <v>13885155169.00573</v>
      </c>
      <c r="R104" s="807"/>
      <c r="S104" s="829" t="s">
        <v>456</v>
      </c>
      <c r="T104" s="830"/>
      <c r="U104" s="831"/>
    </row>
    <row r="105" spans="2:21" ht="40.5" customHeight="1" x14ac:dyDescent="0.2">
      <c r="B105" s="211"/>
      <c r="C105" s="213"/>
      <c r="D105" s="788" t="s">
        <v>150</v>
      </c>
      <c r="E105" s="789"/>
      <c r="F105" s="79" t="s">
        <v>151</v>
      </c>
      <c r="G105" s="806">
        <v>13500000000</v>
      </c>
      <c r="H105" s="807"/>
      <c r="I105" s="220"/>
      <c r="J105" s="42"/>
      <c r="K105" s="42"/>
      <c r="L105" s="797">
        <v>43546</v>
      </c>
      <c r="M105" s="797"/>
      <c r="N105" s="72"/>
      <c r="O105" s="109">
        <f>101.18/78.05</f>
        <v>1.2963484945547727</v>
      </c>
      <c r="P105" s="51" t="s">
        <v>457</v>
      </c>
      <c r="Q105" s="806">
        <f t="shared" si="3"/>
        <v>10413866376.754297</v>
      </c>
      <c r="R105" s="807"/>
      <c r="S105" s="829" t="s">
        <v>456</v>
      </c>
      <c r="T105" s="830"/>
      <c r="U105" s="831"/>
    </row>
    <row r="106" spans="2:21" ht="40.5" customHeight="1" x14ac:dyDescent="0.2">
      <c r="B106" s="211"/>
      <c r="C106" s="213"/>
      <c r="D106" s="788" t="s">
        <v>150</v>
      </c>
      <c r="E106" s="789"/>
      <c r="F106" s="79" t="s">
        <v>151</v>
      </c>
      <c r="G106" s="806">
        <v>8000000000</v>
      </c>
      <c r="H106" s="807"/>
      <c r="I106" s="220"/>
      <c r="J106" s="42"/>
      <c r="K106" s="42"/>
      <c r="L106" s="797">
        <v>43551</v>
      </c>
      <c r="M106" s="797"/>
      <c r="N106" s="72"/>
      <c r="O106" s="109">
        <f>101.18/78.05</f>
        <v>1.2963484945547727</v>
      </c>
      <c r="P106" s="51" t="s">
        <v>457</v>
      </c>
      <c r="Q106" s="806">
        <f t="shared" si="3"/>
        <v>6171180075.113658</v>
      </c>
      <c r="R106" s="807"/>
      <c r="S106" s="829" t="s">
        <v>456</v>
      </c>
      <c r="T106" s="830"/>
      <c r="U106" s="831"/>
    </row>
    <row r="107" spans="2:21" ht="40.5" customHeight="1" x14ac:dyDescent="0.2">
      <c r="B107" s="211"/>
      <c r="C107" s="213"/>
      <c r="D107" s="788" t="s">
        <v>150</v>
      </c>
      <c r="E107" s="789"/>
      <c r="F107" s="79" t="s">
        <v>151</v>
      </c>
      <c r="G107" s="806">
        <v>21527000000</v>
      </c>
      <c r="H107" s="807"/>
      <c r="I107" s="220"/>
      <c r="J107" s="42"/>
      <c r="K107" s="42"/>
      <c r="L107" s="797">
        <v>43570</v>
      </c>
      <c r="M107" s="797"/>
      <c r="N107" s="72"/>
      <c r="O107" s="109">
        <f>101.62/78.05</f>
        <v>1.3019859064702115</v>
      </c>
      <c r="P107" s="51" t="s">
        <v>461</v>
      </c>
      <c r="Q107" s="806">
        <f t="shared" si="3"/>
        <v>16533973135.209602</v>
      </c>
      <c r="R107" s="807"/>
      <c r="S107" s="829" t="s">
        <v>456</v>
      </c>
      <c r="T107" s="830"/>
      <c r="U107" s="831"/>
    </row>
    <row r="108" spans="2:21" ht="40.5" customHeight="1" x14ac:dyDescent="0.2">
      <c r="B108" s="211"/>
      <c r="C108" s="213"/>
      <c r="D108" s="788" t="s">
        <v>150</v>
      </c>
      <c r="E108" s="789"/>
      <c r="F108" s="79" t="s">
        <v>151</v>
      </c>
      <c r="G108" s="806">
        <v>11732000000</v>
      </c>
      <c r="H108" s="807"/>
      <c r="I108" s="220"/>
      <c r="J108" s="42"/>
      <c r="K108" s="42"/>
      <c r="L108" s="797">
        <v>43580</v>
      </c>
      <c r="M108" s="797"/>
      <c r="N108" s="72"/>
      <c r="O108" s="109">
        <f>101.62/78.05</f>
        <v>1.3019859064702115</v>
      </c>
      <c r="P108" s="51" t="s">
        <v>461</v>
      </c>
      <c r="Q108" s="806">
        <f t="shared" si="3"/>
        <v>9010850226.3333988</v>
      </c>
      <c r="R108" s="807"/>
      <c r="S108" s="829" t="s">
        <v>456</v>
      </c>
      <c r="T108" s="830"/>
      <c r="U108" s="831"/>
    </row>
    <row r="109" spans="2:21" ht="42" customHeight="1" x14ac:dyDescent="0.2">
      <c r="B109" s="211"/>
      <c r="C109" s="213"/>
      <c r="D109" s="788" t="s">
        <v>150</v>
      </c>
      <c r="E109" s="789"/>
      <c r="F109" s="79" t="s">
        <v>151</v>
      </c>
      <c r="G109" s="806">
        <v>4875000000</v>
      </c>
      <c r="H109" s="807"/>
      <c r="I109" s="220"/>
      <c r="J109" s="42"/>
      <c r="K109" s="42"/>
      <c r="L109" s="797">
        <v>43581</v>
      </c>
      <c r="M109" s="797"/>
      <c r="N109" s="72"/>
      <c r="O109" s="109">
        <f>101.62/78.05</f>
        <v>1.3019859064702115</v>
      </c>
      <c r="P109" s="51" t="s">
        <v>461</v>
      </c>
      <c r="Q109" s="806">
        <f t="shared" si="3"/>
        <v>3744280161.3855538</v>
      </c>
      <c r="R109" s="807"/>
      <c r="S109" s="829" t="s">
        <v>517</v>
      </c>
      <c r="T109" s="830"/>
      <c r="U109" s="831"/>
    </row>
    <row r="110" spans="2:21" ht="42" customHeight="1" x14ac:dyDescent="0.2">
      <c r="B110" s="211"/>
      <c r="C110" s="213"/>
      <c r="D110" s="788" t="s">
        <v>150</v>
      </c>
      <c r="E110" s="789"/>
      <c r="F110" s="79" t="s">
        <v>151</v>
      </c>
      <c r="G110" s="806">
        <v>3366000000</v>
      </c>
      <c r="H110" s="807"/>
      <c r="I110" s="220"/>
      <c r="J110" s="42"/>
      <c r="K110" s="42"/>
      <c r="L110" s="797">
        <v>43591</v>
      </c>
      <c r="M110" s="797"/>
      <c r="N110" s="72"/>
      <c r="O110" s="109">
        <f>102.12/78.05</f>
        <v>1.3083920563741192</v>
      </c>
      <c r="P110" s="51" t="s">
        <v>519</v>
      </c>
      <c r="Q110" s="806">
        <f t="shared" si="3"/>
        <v>2572623384.253819</v>
      </c>
      <c r="R110" s="807"/>
      <c r="S110" s="829" t="s">
        <v>517</v>
      </c>
      <c r="T110" s="830"/>
      <c r="U110" s="831"/>
    </row>
    <row r="111" spans="2:21" ht="31.5" customHeight="1" x14ac:dyDescent="0.2">
      <c r="B111" s="211"/>
      <c r="C111" s="213"/>
      <c r="D111" s="788"/>
      <c r="E111" s="789"/>
      <c r="F111" s="1093" t="s">
        <v>228</v>
      </c>
      <c r="G111" s="832">
        <f>SUM(G15:H110)</f>
        <v>384347324524.47998</v>
      </c>
      <c r="H111" s="833"/>
      <c r="I111" s="220"/>
      <c r="J111" s="42"/>
      <c r="K111" s="42"/>
      <c r="L111" s="43"/>
      <c r="M111" s="43"/>
      <c r="N111" s="44"/>
      <c r="O111" s="44"/>
      <c r="P111" s="44"/>
      <c r="Q111" s="834">
        <f>SUM(Q15:R110)</f>
        <v>309017897125.14862</v>
      </c>
      <c r="R111" s="835"/>
      <c r="S111" s="60"/>
      <c r="T111" s="60"/>
      <c r="U111" s="61"/>
    </row>
    <row r="112" spans="2:21" ht="31.5" customHeight="1" x14ac:dyDescent="0.2">
      <c r="B112" s="275"/>
      <c r="C112" s="277"/>
      <c r="D112" s="788" t="s">
        <v>150</v>
      </c>
      <c r="E112" s="789"/>
      <c r="F112" s="79" t="s">
        <v>229</v>
      </c>
      <c r="G112" s="806">
        <v>578332629.87</v>
      </c>
      <c r="H112" s="807"/>
      <c r="I112" s="220"/>
      <c r="J112" s="42"/>
      <c r="K112" s="42"/>
      <c r="L112" s="797">
        <v>42278</v>
      </c>
      <c r="M112" s="797" t="s">
        <v>208</v>
      </c>
      <c r="N112" s="41"/>
      <c r="O112" s="59">
        <f>123.78/111.82</f>
        <v>1.1069576104453587</v>
      </c>
      <c r="P112" s="40" t="s">
        <v>230</v>
      </c>
      <c r="Q112" s="806">
        <f>+G112/O112</f>
        <v>522452372.53242362</v>
      </c>
      <c r="R112" s="807"/>
      <c r="S112" s="825"/>
      <c r="T112" s="825"/>
      <c r="U112" s="825"/>
    </row>
    <row r="113" spans="1:21" ht="31.5" customHeight="1" x14ac:dyDescent="0.2">
      <c r="B113" s="275"/>
      <c r="C113" s="277"/>
      <c r="D113" s="788" t="s">
        <v>150</v>
      </c>
      <c r="E113" s="789"/>
      <c r="F113" s="79" t="s">
        <v>229</v>
      </c>
      <c r="G113" s="806">
        <v>906673067.28999996</v>
      </c>
      <c r="H113" s="807"/>
      <c r="I113" s="220"/>
      <c r="J113" s="42"/>
      <c r="K113" s="42"/>
      <c r="L113" s="797">
        <v>42369</v>
      </c>
      <c r="M113" s="797" t="s">
        <v>208</v>
      </c>
      <c r="N113" s="41"/>
      <c r="O113" s="109">
        <f>125.37/111.82</f>
        <v>1.1211768914326596</v>
      </c>
      <c r="P113" s="40" t="s">
        <v>211</v>
      </c>
      <c r="Q113" s="806">
        <f>+G113/O113</f>
        <v>808679766.96472681</v>
      </c>
      <c r="R113" s="807"/>
      <c r="S113" s="825"/>
      <c r="T113" s="825"/>
      <c r="U113" s="825"/>
    </row>
    <row r="114" spans="1:21" ht="47.25" customHeight="1" x14ac:dyDescent="0.2">
      <c r="B114" s="214"/>
      <c r="C114" s="215" t="s">
        <v>615</v>
      </c>
      <c r="D114" s="80"/>
      <c r="E114" s="80"/>
      <c r="F114" s="80"/>
      <c r="G114" s="842">
        <f>+G111+G112+G113</f>
        <v>385832330221.63995</v>
      </c>
      <c r="H114" s="843"/>
      <c r="I114" s="45"/>
      <c r="J114" s="42"/>
      <c r="K114" s="42"/>
      <c r="L114" s="43"/>
      <c r="M114" s="43"/>
      <c r="N114" s="44"/>
      <c r="O114" s="44"/>
      <c r="P114" s="44"/>
      <c r="Q114" s="834">
        <f>+Q111+Q112+Q113</f>
        <v>310349029264.64575</v>
      </c>
      <c r="R114" s="835"/>
      <c r="S114" s="46"/>
      <c r="T114" s="46"/>
      <c r="U114" s="47"/>
    </row>
    <row r="115" spans="1:21" ht="31.5" customHeight="1" x14ac:dyDescent="0.2">
      <c r="B115" s="211"/>
      <c r="C115" s="212"/>
      <c r="D115" s="81"/>
      <c r="E115" s="81"/>
      <c r="F115" s="81"/>
      <c r="G115" s="107"/>
      <c r="H115" s="107"/>
      <c r="I115" s="107"/>
      <c r="J115" s="42"/>
      <c r="K115" s="42"/>
      <c r="L115" s="43"/>
      <c r="M115" s="43"/>
      <c r="N115" s="44"/>
      <c r="O115" s="44"/>
      <c r="P115" s="44"/>
      <c r="Q115" s="107"/>
      <c r="R115" s="107"/>
      <c r="S115" s="46"/>
      <c r="T115" s="46"/>
      <c r="U115" s="47"/>
    </row>
    <row r="116" spans="1:21" ht="31.5" customHeight="1" x14ac:dyDescent="0.2">
      <c r="A116" s="1" t="s">
        <v>616</v>
      </c>
      <c r="B116" s="388" t="s">
        <v>231</v>
      </c>
      <c r="C116" s="389"/>
      <c r="D116" s="389"/>
      <c r="E116" s="389"/>
      <c r="F116" s="389"/>
      <c r="G116" s="389"/>
      <c r="H116" s="389"/>
      <c r="I116" s="389"/>
      <c r="J116" s="389"/>
      <c r="K116" s="389"/>
      <c r="L116" s="389"/>
      <c r="M116" s="389"/>
      <c r="N116" s="389"/>
      <c r="O116" s="389"/>
      <c r="P116" s="389"/>
      <c r="Q116" s="389"/>
      <c r="R116" s="389"/>
      <c r="S116" s="389"/>
      <c r="T116" s="389"/>
      <c r="U116" s="390"/>
    </row>
    <row r="117" spans="1:21" ht="15" x14ac:dyDescent="0.2">
      <c r="B117" s="774" t="s">
        <v>138</v>
      </c>
      <c r="C117" s="774"/>
      <c r="D117" s="775" t="s">
        <v>139</v>
      </c>
      <c r="E117" s="775"/>
      <c r="F117" s="775" t="s">
        <v>140</v>
      </c>
      <c r="G117" s="778" t="s">
        <v>141</v>
      </c>
      <c r="H117" s="778"/>
      <c r="I117" s="778"/>
      <c r="J117" s="778"/>
      <c r="K117" s="778"/>
      <c r="L117" s="778"/>
      <c r="M117" s="778"/>
      <c r="N117" s="778" t="s">
        <v>142</v>
      </c>
      <c r="O117" s="778"/>
      <c r="P117" s="778"/>
      <c r="Q117" s="778"/>
      <c r="R117" s="778"/>
      <c r="S117" s="778" t="s">
        <v>99</v>
      </c>
      <c r="T117" s="778"/>
      <c r="U117" s="778"/>
    </row>
    <row r="118" spans="1:21" ht="15" customHeight="1" x14ac:dyDescent="0.2">
      <c r="B118" s="774"/>
      <c r="C118" s="774"/>
      <c r="D118" s="775"/>
      <c r="E118" s="775"/>
      <c r="F118" s="775"/>
      <c r="G118" s="794" t="s">
        <v>143</v>
      </c>
      <c r="H118" s="775"/>
      <c r="I118" s="775"/>
      <c r="J118" s="794" t="s">
        <v>144</v>
      </c>
      <c r="K118" s="794"/>
      <c r="L118" s="794" t="s">
        <v>1060</v>
      </c>
      <c r="M118" s="794"/>
      <c r="N118" s="221" t="s">
        <v>145</v>
      </c>
      <c r="O118" s="221" t="s">
        <v>146</v>
      </c>
      <c r="P118" s="221" t="s">
        <v>147</v>
      </c>
      <c r="Q118" s="794" t="s">
        <v>148</v>
      </c>
      <c r="R118" s="794"/>
      <c r="S118" s="778"/>
      <c r="T118" s="778"/>
      <c r="U118" s="778"/>
    </row>
    <row r="119" spans="1:21" ht="28.5" customHeight="1" x14ac:dyDescent="0.2">
      <c r="B119" s="275" t="s">
        <v>149</v>
      </c>
      <c r="C119" s="277"/>
      <c r="D119" s="472" t="s">
        <v>231</v>
      </c>
      <c r="E119" s="472"/>
      <c r="F119" s="79" t="s">
        <v>151</v>
      </c>
      <c r="G119" s="836">
        <v>1792505269</v>
      </c>
      <c r="H119" s="836"/>
      <c r="I119" s="836"/>
      <c r="J119" s="837" t="s">
        <v>152</v>
      </c>
      <c r="K119" s="837"/>
      <c r="L119" s="838">
        <v>42278</v>
      </c>
      <c r="M119" s="839"/>
      <c r="N119" s="222">
        <v>1630902678</v>
      </c>
      <c r="O119" s="59">
        <f>123.78/111.82</f>
        <v>1.1069576104453587</v>
      </c>
      <c r="P119" s="110" t="s">
        <v>161</v>
      </c>
      <c r="Q119" s="840">
        <f t="shared" ref="Q119:Q147" si="8">+G119/O119</f>
        <v>1619307959.1176279</v>
      </c>
      <c r="R119" s="841"/>
      <c r="S119" s="269" t="s">
        <v>232</v>
      </c>
      <c r="T119" s="269"/>
      <c r="U119" s="269"/>
    </row>
    <row r="120" spans="1:21" ht="27.75" customHeight="1" x14ac:dyDescent="0.2">
      <c r="B120" s="275" t="s">
        <v>153</v>
      </c>
      <c r="C120" s="277"/>
      <c r="D120" s="472" t="s">
        <v>231</v>
      </c>
      <c r="E120" s="472"/>
      <c r="F120" s="79" t="s">
        <v>151</v>
      </c>
      <c r="G120" s="836">
        <v>1805267351.8</v>
      </c>
      <c r="H120" s="836"/>
      <c r="I120" s="836"/>
      <c r="J120" s="837" t="s">
        <v>152</v>
      </c>
      <c r="K120" s="837"/>
      <c r="L120" s="838">
        <v>42311</v>
      </c>
      <c r="M120" s="839"/>
      <c r="N120" s="222">
        <v>1630902678</v>
      </c>
      <c r="O120" s="109">
        <f>124.62/111.82</f>
        <v>1.1144696834197818</v>
      </c>
      <c r="P120" s="111" t="s">
        <v>166</v>
      </c>
      <c r="Q120" s="817">
        <f>+G120/O120</f>
        <v>1619844288.8643556</v>
      </c>
      <c r="R120" s="819"/>
      <c r="S120" s="269" t="s">
        <v>232</v>
      </c>
      <c r="T120" s="269"/>
      <c r="U120" s="269"/>
    </row>
    <row r="121" spans="1:21" ht="27.75" customHeight="1" x14ac:dyDescent="0.2">
      <c r="B121" s="275" t="s">
        <v>153</v>
      </c>
      <c r="C121" s="277"/>
      <c r="D121" s="472" t="s">
        <v>231</v>
      </c>
      <c r="E121" s="472"/>
      <c r="F121" s="79" t="s">
        <v>151</v>
      </c>
      <c r="G121" s="836">
        <v>12313884</v>
      </c>
      <c r="H121" s="836"/>
      <c r="I121" s="836"/>
      <c r="J121" s="837" t="s">
        <v>152</v>
      </c>
      <c r="K121" s="837"/>
      <c r="L121" s="838">
        <v>42367</v>
      </c>
      <c r="M121" s="839"/>
      <c r="N121" s="222">
        <v>1630902678</v>
      </c>
      <c r="O121" s="109">
        <f>125.37/111.82</f>
        <v>1.1211768914326596</v>
      </c>
      <c r="P121" s="111" t="s">
        <v>168</v>
      </c>
      <c r="Q121" s="817">
        <f t="shared" ref="Q121" si="9">+G121/O121</f>
        <v>10982998.395788467</v>
      </c>
      <c r="R121" s="819"/>
      <c r="S121" s="269" t="s">
        <v>232</v>
      </c>
      <c r="T121" s="269"/>
      <c r="U121" s="269"/>
    </row>
    <row r="122" spans="1:21" ht="28.5" customHeight="1" x14ac:dyDescent="0.2">
      <c r="B122" s="275" t="s">
        <v>154</v>
      </c>
      <c r="C122" s="277"/>
      <c r="D122" s="472" t="s">
        <v>231</v>
      </c>
      <c r="E122" s="472"/>
      <c r="F122" s="79" t="s">
        <v>151</v>
      </c>
      <c r="G122" s="836">
        <v>1828541334</v>
      </c>
      <c r="H122" s="836"/>
      <c r="I122" s="836"/>
      <c r="J122" s="844" t="s">
        <v>1068</v>
      </c>
      <c r="K122" s="844"/>
      <c r="L122" s="838">
        <v>42367</v>
      </c>
      <c r="M122" s="839"/>
      <c r="N122" s="222">
        <v>1630902678</v>
      </c>
      <c r="O122" s="109">
        <f>125.37/111.82</f>
        <v>1.1211768914326596</v>
      </c>
      <c r="P122" s="111" t="s">
        <v>168</v>
      </c>
      <c r="Q122" s="817">
        <f t="shared" si="8"/>
        <v>1630912434.9356306</v>
      </c>
      <c r="R122" s="819"/>
      <c r="S122" s="269" t="s">
        <v>232</v>
      </c>
      <c r="T122" s="269"/>
      <c r="U122" s="269"/>
    </row>
    <row r="123" spans="1:21" ht="27" customHeight="1" x14ac:dyDescent="0.2">
      <c r="B123" s="275" t="s">
        <v>155</v>
      </c>
      <c r="C123" s="277"/>
      <c r="D123" s="472" t="s">
        <v>231</v>
      </c>
      <c r="E123" s="472"/>
      <c r="F123" s="79" t="s">
        <v>151</v>
      </c>
      <c r="G123" s="836">
        <v>1839906750</v>
      </c>
      <c r="H123" s="836"/>
      <c r="I123" s="836"/>
      <c r="J123" s="845" t="s">
        <v>1069</v>
      </c>
      <c r="K123" s="846"/>
      <c r="L123" s="838">
        <v>42387</v>
      </c>
      <c r="M123" s="839">
        <v>42387</v>
      </c>
      <c r="N123" s="222">
        <v>1630902678</v>
      </c>
      <c r="O123" s="109">
        <f>126.15/111.82</f>
        <v>1.1281523877660526</v>
      </c>
      <c r="P123" s="111" t="s">
        <v>173</v>
      </c>
      <c r="Q123" s="817">
        <f t="shared" si="8"/>
        <v>1630902677.6456599</v>
      </c>
      <c r="R123" s="819"/>
      <c r="S123" s="269" t="s">
        <v>232</v>
      </c>
      <c r="T123" s="269"/>
      <c r="U123" s="269"/>
    </row>
    <row r="124" spans="1:21" ht="27" customHeight="1" x14ac:dyDescent="0.2">
      <c r="B124" s="275" t="s">
        <v>155</v>
      </c>
      <c r="C124" s="277"/>
      <c r="D124" s="472" t="s">
        <v>231</v>
      </c>
      <c r="E124" s="472"/>
      <c r="F124" s="79" t="s">
        <v>151</v>
      </c>
      <c r="G124" s="836">
        <v>13080610</v>
      </c>
      <c r="H124" s="836"/>
      <c r="I124" s="836"/>
      <c r="J124" s="845" t="s">
        <v>1069</v>
      </c>
      <c r="K124" s="846"/>
      <c r="L124" s="838">
        <v>42395</v>
      </c>
      <c r="M124" s="839">
        <v>42387</v>
      </c>
      <c r="N124" s="222">
        <v>0</v>
      </c>
      <c r="O124" s="109">
        <f>126.15/111.82</f>
        <v>1.1281523877660526</v>
      </c>
      <c r="P124" s="111" t="s">
        <v>173</v>
      </c>
      <c r="Q124" s="840">
        <f t="shared" si="8"/>
        <v>11594719.066191042</v>
      </c>
      <c r="R124" s="841"/>
      <c r="S124" s="269" t="s">
        <v>232</v>
      </c>
      <c r="T124" s="269"/>
      <c r="U124" s="269"/>
    </row>
    <row r="125" spans="1:21" ht="26.25" customHeight="1" x14ac:dyDescent="0.2">
      <c r="B125" s="275" t="s">
        <v>156</v>
      </c>
      <c r="C125" s="277"/>
      <c r="D125" s="472" t="s">
        <v>231</v>
      </c>
      <c r="E125" s="472"/>
      <c r="F125" s="79" t="s">
        <v>151</v>
      </c>
      <c r="G125" s="836">
        <v>1863680417</v>
      </c>
      <c r="H125" s="836"/>
      <c r="I125" s="836"/>
      <c r="J125" s="844" t="s">
        <v>1070</v>
      </c>
      <c r="K125" s="844"/>
      <c r="L125" s="838">
        <v>42416</v>
      </c>
      <c r="M125" s="839">
        <v>42416</v>
      </c>
      <c r="N125" s="222">
        <v>1630902678</v>
      </c>
      <c r="O125" s="109">
        <f>127.78/111.82</f>
        <v>1.1427293865140404</v>
      </c>
      <c r="P125" s="111" t="s">
        <v>176</v>
      </c>
      <c r="Q125" s="817">
        <f t="shared" si="8"/>
        <v>1630902678.266865</v>
      </c>
      <c r="R125" s="819"/>
      <c r="S125" s="269" t="s">
        <v>233</v>
      </c>
      <c r="T125" s="269"/>
      <c r="U125" s="269"/>
    </row>
    <row r="126" spans="1:21" ht="26.25" customHeight="1" x14ac:dyDescent="0.2">
      <c r="B126" s="275" t="s">
        <v>157</v>
      </c>
      <c r="C126" s="277"/>
      <c r="D126" s="472" t="s">
        <v>231</v>
      </c>
      <c r="E126" s="472"/>
      <c r="F126" s="79" t="s">
        <v>151</v>
      </c>
      <c r="G126" s="836">
        <v>1887454082.99</v>
      </c>
      <c r="H126" s="836"/>
      <c r="I126" s="836"/>
      <c r="J126" s="845" t="s">
        <v>1071</v>
      </c>
      <c r="K126" s="846"/>
      <c r="L126" s="838">
        <v>42445</v>
      </c>
      <c r="M126" s="839">
        <v>42445</v>
      </c>
      <c r="N126" s="222">
        <v>1630902678</v>
      </c>
      <c r="O126" s="109">
        <f>129.41/111.82</f>
        <v>1.1573063852620282</v>
      </c>
      <c r="P126" s="111" t="s">
        <v>180</v>
      </c>
      <c r="Q126" s="817">
        <f t="shared" si="8"/>
        <v>1630902677.9997048</v>
      </c>
      <c r="R126" s="819"/>
      <c r="S126" s="269" t="s">
        <v>232</v>
      </c>
      <c r="T126" s="269"/>
      <c r="U126" s="269"/>
    </row>
    <row r="127" spans="1:21" ht="27.75" customHeight="1" x14ac:dyDescent="0.2">
      <c r="B127" s="275" t="s">
        <v>158</v>
      </c>
      <c r="C127" s="277"/>
      <c r="D127" s="472" t="s">
        <v>231</v>
      </c>
      <c r="E127" s="472"/>
      <c r="F127" s="79" t="s">
        <v>151</v>
      </c>
      <c r="G127" s="836">
        <v>1905247870</v>
      </c>
      <c r="H127" s="836"/>
      <c r="I127" s="836"/>
      <c r="J127" s="845" t="s">
        <v>1072</v>
      </c>
      <c r="K127" s="846"/>
      <c r="L127" s="838">
        <v>42474</v>
      </c>
      <c r="M127" s="839">
        <v>42474</v>
      </c>
      <c r="N127" s="222">
        <v>1630902678</v>
      </c>
      <c r="O127" s="109">
        <f>130.63/111.82</f>
        <v>1.1682167769629763</v>
      </c>
      <c r="P127" s="111" t="s">
        <v>185</v>
      </c>
      <c r="Q127" s="817">
        <f t="shared" si="8"/>
        <v>1630902677.9713693</v>
      </c>
      <c r="R127" s="819"/>
      <c r="S127" s="269" t="s">
        <v>233</v>
      </c>
      <c r="T127" s="269"/>
      <c r="U127" s="269"/>
    </row>
    <row r="128" spans="1:21" ht="27.75" customHeight="1" x14ac:dyDescent="0.2">
      <c r="B128" s="275" t="s">
        <v>159</v>
      </c>
      <c r="C128" s="277"/>
      <c r="D128" s="472" t="s">
        <v>231</v>
      </c>
      <c r="E128" s="472"/>
      <c r="F128" s="79" t="s">
        <v>151</v>
      </c>
      <c r="G128" s="836">
        <v>1914728166</v>
      </c>
      <c r="H128" s="836"/>
      <c r="I128" s="836"/>
      <c r="J128" s="844" t="s">
        <v>1073</v>
      </c>
      <c r="K128" s="844"/>
      <c r="L128" s="838">
        <v>42506</v>
      </c>
      <c r="M128" s="839">
        <v>42506</v>
      </c>
      <c r="N128" s="222">
        <v>1630902678</v>
      </c>
      <c r="O128" s="109">
        <f>131.28/111.82</f>
        <v>1.1740296905741372</v>
      </c>
      <c r="P128" s="111" t="s">
        <v>190</v>
      </c>
      <c r="Q128" s="817">
        <f t="shared" si="8"/>
        <v>1630902677.6517365</v>
      </c>
      <c r="R128" s="819"/>
      <c r="S128" s="269" t="s">
        <v>233</v>
      </c>
      <c r="T128" s="269"/>
      <c r="U128" s="269"/>
    </row>
    <row r="129" spans="1:21" ht="29.25" customHeight="1" x14ac:dyDescent="0.2">
      <c r="B129" s="275" t="s">
        <v>234</v>
      </c>
      <c r="C129" s="277"/>
      <c r="D129" s="472" t="s">
        <v>231</v>
      </c>
      <c r="E129" s="472"/>
      <c r="F129" s="79" t="s">
        <v>151</v>
      </c>
      <c r="G129" s="836">
        <v>1924500164</v>
      </c>
      <c r="H129" s="836"/>
      <c r="I129" s="836"/>
      <c r="J129" s="845" t="s">
        <v>1074</v>
      </c>
      <c r="K129" s="846"/>
      <c r="L129" s="838">
        <v>42535</v>
      </c>
      <c r="M129" s="839">
        <v>42535</v>
      </c>
      <c r="N129" s="222">
        <v>1630902678</v>
      </c>
      <c r="O129" s="109">
        <f>131.95/111.82</f>
        <v>1.1800214630656412</v>
      </c>
      <c r="P129" s="111" t="s">
        <v>193</v>
      </c>
      <c r="Q129" s="817">
        <f t="shared" si="8"/>
        <v>1630902677.8209929</v>
      </c>
      <c r="R129" s="819"/>
      <c r="S129" s="269" t="s">
        <v>233</v>
      </c>
      <c r="T129" s="269"/>
      <c r="U129" s="269"/>
    </row>
    <row r="130" spans="1:21" ht="29.25" customHeight="1" x14ac:dyDescent="0.2">
      <c r="B130" s="275" t="s">
        <v>235</v>
      </c>
      <c r="C130" s="277"/>
      <c r="D130" s="472" t="s">
        <v>231</v>
      </c>
      <c r="E130" s="472"/>
      <c r="F130" s="79" t="s">
        <v>151</v>
      </c>
      <c r="G130" s="836">
        <v>1933737765</v>
      </c>
      <c r="H130" s="836"/>
      <c r="I130" s="836"/>
      <c r="J130" s="847" t="s">
        <v>1075</v>
      </c>
      <c r="K130" s="848"/>
      <c r="L130" s="838">
        <v>42558</v>
      </c>
      <c r="M130" s="839">
        <v>42558</v>
      </c>
      <c r="N130" s="222">
        <v>1630902678</v>
      </c>
      <c r="O130" s="109">
        <f>132.58/111.82</f>
        <v>1.1856555177964587</v>
      </c>
      <c r="P130" s="111" t="s">
        <v>196</v>
      </c>
      <c r="Q130" s="817">
        <f t="shared" si="8"/>
        <v>1630944010.2753053</v>
      </c>
      <c r="R130" s="819"/>
      <c r="S130" s="269" t="s">
        <v>233</v>
      </c>
      <c r="T130" s="269"/>
      <c r="U130" s="269"/>
    </row>
    <row r="131" spans="1:21" ht="22.5" customHeight="1" x14ac:dyDescent="0.2">
      <c r="B131" s="275" t="s">
        <v>236</v>
      </c>
      <c r="C131" s="277"/>
      <c r="D131" s="472" t="s">
        <v>231</v>
      </c>
      <c r="E131" s="472"/>
      <c r="F131" s="79" t="s">
        <v>151</v>
      </c>
      <c r="G131" s="836">
        <v>1946104392</v>
      </c>
      <c r="H131" s="836"/>
      <c r="I131" s="836"/>
      <c r="J131" s="844" t="s">
        <v>1076</v>
      </c>
      <c r="K131" s="844"/>
      <c r="L131" s="838">
        <v>42593</v>
      </c>
      <c r="M131" s="839">
        <v>42593</v>
      </c>
      <c r="N131" s="222">
        <v>1630902678</v>
      </c>
      <c r="O131" s="109">
        <f>133.27/111.82</f>
        <v>1.1918261491683064</v>
      </c>
      <c r="P131" s="111" t="s">
        <v>199</v>
      </c>
      <c r="Q131" s="817">
        <f t="shared" si="8"/>
        <v>1632876064.4814284</v>
      </c>
      <c r="R131" s="819"/>
      <c r="S131" s="269" t="s">
        <v>232</v>
      </c>
      <c r="T131" s="269"/>
      <c r="U131" s="269"/>
    </row>
    <row r="132" spans="1:21" ht="42.75" customHeight="1" x14ac:dyDescent="0.2">
      <c r="B132" s="275" t="s">
        <v>237</v>
      </c>
      <c r="C132" s="277"/>
      <c r="D132" s="472" t="s">
        <v>231</v>
      </c>
      <c r="E132" s="472"/>
      <c r="F132" s="79" t="s">
        <v>151</v>
      </c>
      <c r="G132" s="836">
        <v>1937626728</v>
      </c>
      <c r="H132" s="836"/>
      <c r="I132" s="836"/>
      <c r="J132" s="845" t="s">
        <v>1077</v>
      </c>
      <c r="K132" s="846"/>
      <c r="L132" s="838">
        <v>42626</v>
      </c>
      <c r="M132" s="839">
        <v>42626</v>
      </c>
      <c r="N132" s="222">
        <v>1630902678</v>
      </c>
      <c r="O132" s="109">
        <f>132.85/111.82</f>
        <v>1.1880701126810946</v>
      </c>
      <c r="P132" s="111" t="s">
        <v>200</v>
      </c>
      <c r="Q132" s="817">
        <f t="shared" si="8"/>
        <v>1630902677.6436582</v>
      </c>
      <c r="R132" s="819"/>
      <c r="S132" s="269" t="s">
        <v>233</v>
      </c>
      <c r="T132" s="269"/>
      <c r="U132" s="269"/>
    </row>
    <row r="133" spans="1:21" ht="31.5" customHeight="1" x14ac:dyDescent="0.2">
      <c r="B133" s="275" t="s">
        <v>238</v>
      </c>
      <c r="C133" s="277"/>
      <c r="D133" s="472" t="s">
        <v>231</v>
      </c>
      <c r="E133" s="472"/>
      <c r="F133" s="79" t="s">
        <v>151</v>
      </c>
      <c r="G133" s="836">
        <v>1936605773</v>
      </c>
      <c r="H133" s="836"/>
      <c r="I133" s="836"/>
      <c r="J133" s="845" t="s">
        <v>1078</v>
      </c>
      <c r="K133" s="846"/>
      <c r="L133" s="838">
        <v>42650</v>
      </c>
      <c r="M133" s="839">
        <v>42650</v>
      </c>
      <c r="N133" s="222">
        <v>1630902678</v>
      </c>
      <c r="O133" s="109">
        <f>132.78/111.82</f>
        <v>1.1874441065998929</v>
      </c>
      <c r="P133" s="111" t="s">
        <v>201</v>
      </c>
      <c r="Q133" s="817">
        <f t="shared" si="8"/>
        <v>1630902677.6386502</v>
      </c>
      <c r="R133" s="819"/>
      <c r="S133" s="269" t="s">
        <v>233</v>
      </c>
      <c r="T133" s="269"/>
      <c r="U133" s="269"/>
    </row>
    <row r="134" spans="1:21" ht="34.5" customHeight="1" x14ac:dyDescent="0.25">
      <c r="B134" s="275" t="s">
        <v>239</v>
      </c>
      <c r="C134" s="277"/>
      <c r="D134" s="472" t="s">
        <v>231</v>
      </c>
      <c r="E134" s="472"/>
      <c r="F134" s="79" t="s">
        <v>151</v>
      </c>
      <c r="G134" s="849">
        <v>2008510175</v>
      </c>
      <c r="H134" s="850"/>
      <c r="I134" s="851"/>
      <c r="J134" s="844" t="s">
        <v>1079</v>
      </c>
      <c r="K134" s="844"/>
      <c r="L134" s="838">
        <v>42913</v>
      </c>
      <c r="M134" s="839"/>
      <c r="N134" s="222">
        <v>1630902678</v>
      </c>
      <c r="O134" s="109">
        <f>137.71/111.82</f>
        <v>1.2315328206045431</v>
      </c>
      <c r="P134" s="111" t="s">
        <v>240</v>
      </c>
      <c r="Q134" s="817">
        <f t="shared" si="8"/>
        <v>1630902677.8629003</v>
      </c>
      <c r="R134" s="819"/>
      <c r="S134" s="269" t="s">
        <v>233</v>
      </c>
      <c r="T134" s="269"/>
      <c r="U134" s="269"/>
    </row>
    <row r="135" spans="1:21" ht="30.75" customHeight="1" x14ac:dyDescent="0.25">
      <c r="B135" s="275" t="s">
        <v>241</v>
      </c>
      <c r="C135" s="277"/>
      <c r="D135" s="472" t="s">
        <v>231</v>
      </c>
      <c r="E135" s="472"/>
      <c r="F135" s="79" t="s">
        <v>151</v>
      </c>
      <c r="G135" s="849">
        <v>2010843787</v>
      </c>
      <c r="H135" s="850"/>
      <c r="I135" s="851"/>
      <c r="J135" s="845" t="s">
        <v>1080</v>
      </c>
      <c r="K135" s="846"/>
      <c r="L135" s="838">
        <v>42942</v>
      </c>
      <c r="M135" s="839"/>
      <c r="N135" s="222">
        <v>1630902678</v>
      </c>
      <c r="O135" s="109">
        <f>137.87/111.82</f>
        <v>1.2329636916472904</v>
      </c>
      <c r="P135" s="111" t="s">
        <v>242</v>
      </c>
      <c r="Q135" s="817">
        <f t="shared" si="8"/>
        <v>1630902678.3371291</v>
      </c>
      <c r="R135" s="819"/>
      <c r="S135" s="269" t="s">
        <v>233</v>
      </c>
      <c r="T135" s="269"/>
      <c r="U135" s="269"/>
    </row>
    <row r="136" spans="1:21" ht="32.25" customHeight="1" x14ac:dyDescent="0.25">
      <c r="B136" s="275" t="s">
        <v>243</v>
      </c>
      <c r="C136" s="277"/>
      <c r="D136" s="472" t="s">
        <v>231</v>
      </c>
      <c r="E136" s="472"/>
      <c r="F136" s="79" t="s">
        <v>151</v>
      </c>
      <c r="G136" s="849">
        <f>2010843787+1750209</f>
        <v>2012593996</v>
      </c>
      <c r="H136" s="850"/>
      <c r="I136" s="851"/>
      <c r="J136" s="845" t="s">
        <v>1081</v>
      </c>
      <c r="K136" s="846"/>
      <c r="L136" s="838" t="s">
        <v>244</v>
      </c>
      <c r="M136" s="839"/>
      <c r="N136" s="222">
        <v>1630902678</v>
      </c>
      <c r="O136" s="109">
        <f>137.99/111.82</f>
        <v>1.2340368449293508</v>
      </c>
      <c r="P136" s="111" t="s">
        <v>245</v>
      </c>
      <c r="Q136" s="817">
        <f t="shared" si="8"/>
        <v>1630902678.6920791</v>
      </c>
      <c r="R136" s="819"/>
      <c r="S136" s="269" t="s">
        <v>233</v>
      </c>
      <c r="T136" s="269"/>
      <c r="U136" s="269"/>
    </row>
    <row r="137" spans="1:21" ht="30.75" customHeight="1" x14ac:dyDescent="0.25">
      <c r="B137" s="275" t="s">
        <v>246</v>
      </c>
      <c r="C137" s="277"/>
      <c r="D137" s="472" t="s">
        <v>231</v>
      </c>
      <c r="E137" s="472"/>
      <c r="F137" s="79" t="s">
        <v>151</v>
      </c>
      <c r="G137" s="849">
        <v>2013469099</v>
      </c>
      <c r="H137" s="850"/>
      <c r="I137" s="851"/>
      <c r="J137" s="844" t="s">
        <v>1082</v>
      </c>
      <c r="K137" s="844"/>
      <c r="L137" s="838" t="s">
        <v>247</v>
      </c>
      <c r="M137" s="839"/>
      <c r="N137" s="222">
        <v>1630902678</v>
      </c>
      <c r="O137" s="109">
        <f>138.05/111.82</f>
        <v>1.2345734215703812</v>
      </c>
      <c r="P137" s="111" t="s">
        <v>248</v>
      </c>
      <c r="Q137" s="817">
        <f t="shared" si="8"/>
        <v>1630902677.6543279</v>
      </c>
      <c r="R137" s="819"/>
      <c r="S137" s="269" t="s">
        <v>233</v>
      </c>
      <c r="T137" s="269"/>
      <c r="U137" s="269"/>
    </row>
    <row r="138" spans="1:21" ht="27.75" customHeight="1" x14ac:dyDescent="0.25">
      <c r="B138" s="275" t="s">
        <v>249</v>
      </c>
      <c r="C138" s="277"/>
      <c r="D138" s="472" t="s">
        <v>231</v>
      </c>
      <c r="E138" s="472"/>
      <c r="F138" s="79" t="s">
        <v>151</v>
      </c>
      <c r="G138" s="849">
        <v>2013469099</v>
      </c>
      <c r="H138" s="850"/>
      <c r="I138" s="851"/>
      <c r="J138" s="847" t="s">
        <v>1083</v>
      </c>
      <c r="K138" s="848"/>
      <c r="L138" s="838" t="s">
        <v>250</v>
      </c>
      <c r="M138" s="839"/>
      <c r="N138" s="222">
        <v>1630902678</v>
      </c>
      <c r="O138" s="109">
        <f>138.05/111.82</f>
        <v>1.2345734215703812</v>
      </c>
      <c r="P138" s="111" t="s">
        <v>248</v>
      </c>
      <c r="Q138" s="817">
        <f t="shared" si="8"/>
        <v>1630902677.6543279</v>
      </c>
      <c r="R138" s="819"/>
      <c r="S138" s="269" t="s">
        <v>233</v>
      </c>
      <c r="T138" s="269"/>
      <c r="U138" s="269"/>
    </row>
    <row r="139" spans="1:21" ht="27.75" customHeight="1" x14ac:dyDescent="0.25">
      <c r="B139" s="275" t="s">
        <v>408</v>
      </c>
      <c r="C139" s="277"/>
      <c r="D139" s="472" t="s">
        <v>231</v>
      </c>
      <c r="E139" s="472"/>
      <c r="F139" s="79" t="s">
        <v>151</v>
      </c>
      <c r="G139" s="849">
        <v>7470065162</v>
      </c>
      <c r="H139" s="850"/>
      <c r="I139" s="851"/>
      <c r="J139" s="847" t="s">
        <v>409</v>
      </c>
      <c r="K139" s="848"/>
      <c r="L139" s="838">
        <v>43354</v>
      </c>
      <c r="M139" s="839"/>
      <c r="N139" s="222"/>
      <c r="O139" s="109">
        <f>142.27/111.82</f>
        <v>1.2723126453228404</v>
      </c>
      <c r="P139" s="111" t="s">
        <v>543</v>
      </c>
      <c r="Q139" s="817">
        <f t="shared" si="8"/>
        <v>5871249640.9280939</v>
      </c>
      <c r="R139" s="819"/>
      <c r="S139" s="269" t="s">
        <v>233</v>
      </c>
      <c r="T139" s="269"/>
      <c r="U139" s="269"/>
    </row>
    <row r="140" spans="1:21" ht="33.75" customHeight="1" x14ac:dyDescent="0.25">
      <c r="B140" s="275" t="s">
        <v>544</v>
      </c>
      <c r="C140" s="277"/>
      <c r="D140" s="472" t="s">
        <v>231</v>
      </c>
      <c r="E140" s="472"/>
      <c r="F140" s="79" t="s">
        <v>151</v>
      </c>
      <c r="G140" s="849">
        <v>9700000000</v>
      </c>
      <c r="H140" s="850"/>
      <c r="I140" s="851"/>
      <c r="J140" s="852" t="s">
        <v>521</v>
      </c>
      <c r="K140" s="853"/>
      <c r="L140" s="838">
        <v>43612</v>
      </c>
      <c r="M140" s="839"/>
      <c r="N140" s="222"/>
      <c r="O140" s="109">
        <f>102.12/78.05</f>
        <v>1.3083920563741192</v>
      </c>
      <c r="P140" s="111" t="s">
        <v>519</v>
      </c>
      <c r="Q140" s="817">
        <f t="shared" si="8"/>
        <v>7413679984.3321581</v>
      </c>
      <c r="R140" s="819"/>
      <c r="S140" s="275" t="s">
        <v>1084</v>
      </c>
      <c r="T140" s="276"/>
      <c r="U140" s="277"/>
    </row>
    <row r="141" spans="1:21" ht="23.25" customHeight="1" x14ac:dyDescent="0.25">
      <c r="B141" s="903" t="s">
        <v>521</v>
      </c>
      <c r="C141" s="903"/>
      <c r="D141" s="472" t="s">
        <v>231</v>
      </c>
      <c r="E141" s="472"/>
      <c r="F141" s="79" t="s">
        <v>151</v>
      </c>
      <c r="G141" s="849">
        <v>3700813045</v>
      </c>
      <c r="H141" s="850"/>
      <c r="I141" s="851"/>
      <c r="J141" s="852" t="s">
        <v>1085</v>
      </c>
      <c r="K141" s="853"/>
      <c r="L141" s="838">
        <v>43879</v>
      </c>
      <c r="M141" s="839"/>
      <c r="N141" s="222"/>
      <c r="O141" s="109">
        <f>104.24/78.05</f>
        <v>1.3355541319666879</v>
      </c>
      <c r="P141" s="111" t="s">
        <v>1086</v>
      </c>
      <c r="Q141" s="817">
        <f t="shared" si="8"/>
        <v>2770994418.2871261</v>
      </c>
      <c r="R141" s="819"/>
      <c r="S141" s="275" t="s">
        <v>1087</v>
      </c>
      <c r="T141" s="276"/>
      <c r="U141" s="277"/>
    </row>
    <row r="142" spans="1:21" ht="15" customHeight="1" x14ac:dyDescent="0.25">
      <c r="B142" s="903" t="s">
        <v>521</v>
      </c>
      <c r="C142" s="903"/>
      <c r="D142" s="472" t="s">
        <v>231</v>
      </c>
      <c r="E142" s="472"/>
      <c r="F142" s="79" t="s">
        <v>151</v>
      </c>
      <c r="G142" s="849">
        <v>872133354</v>
      </c>
      <c r="H142" s="850"/>
      <c r="I142" s="851"/>
      <c r="J142" s="852" t="s">
        <v>1085</v>
      </c>
      <c r="K142" s="853"/>
      <c r="L142" s="838">
        <v>43916</v>
      </c>
      <c r="M142" s="839"/>
      <c r="N142" s="222"/>
      <c r="O142" s="109">
        <f>104.94/78.05</f>
        <v>1.3445227418321588</v>
      </c>
      <c r="P142" s="111" t="s">
        <v>1088</v>
      </c>
      <c r="Q142" s="817">
        <f t="shared" si="8"/>
        <v>648656453.97084045</v>
      </c>
      <c r="R142" s="819"/>
      <c r="S142" s="275" t="s">
        <v>1087</v>
      </c>
      <c r="T142" s="276"/>
      <c r="U142" s="277"/>
    </row>
    <row r="143" spans="1:21" ht="15" customHeight="1" x14ac:dyDescent="0.25">
      <c r="B143" s="903" t="s">
        <v>521</v>
      </c>
      <c r="C143" s="903"/>
      <c r="D143" s="472" t="s">
        <v>231</v>
      </c>
      <c r="E143" s="472"/>
      <c r="F143" s="79" t="s">
        <v>151</v>
      </c>
      <c r="G143" s="849">
        <v>1934253887</v>
      </c>
      <c r="H143" s="850"/>
      <c r="I143" s="851"/>
      <c r="J143" s="852" t="s">
        <v>1085</v>
      </c>
      <c r="K143" s="853"/>
      <c r="L143" s="838">
        <v>43936</v>
      </c>
      <c r="M143" s="839"/>
      <c r="N143" s="222"/>
      <c r="O143" s="109">
        <f>105.53/78.05</f>
        <v>1.35208199871877</v>
      </c>
      <c r="P143" s="111" t="s">
        <v>1089</v>
      </c>
      <c r="Q143" s="817">
        <f t="shared" si="8"/>
        <v>1430574394.7725766</v>
      </c>
      <c r="R143" s="819"/>
      <c r="S143" s="275" t="s">
        <v>1087</v>
      </c>
      <c r="T143" s="276"/>
      <c r="U143" s="277"/>
    </row>
    <row r="144" spans="1:21" ht="30.75" customHeight="1" x14ac:dyDescent="0.2">
      <c r="A144" s="26"/>
      <c r="B144" s="269" t="s">
        <v>521</v>
      </c>
      <c r="C144" s="269"/>
      <c r="D144" s="472" t="s">
        <v>231</v>
      </c>
      <c r="E144" s="472"/>
      <c r="F144" s="79" t="s">
        <v>151</v>
      </c>
      <c r="G144" s="1094">
        <v>993588244.62</v>
      </c>
      <c r="H144" s="1095"/>
      <c r="I144" s="1096"/>
      <c r="J144" s="1097" t="s">
        <v>1085</v>
      </c>
      <c r="K144" s="1098"/>
      <c r="L144" s="1099">
        <v>43972</v>
      </c>
      <c r="M144" s="1100"/>
      <c r="N144" s="232"/>
      <c r="O144" s="1101">
        <f>[25]IPC!$S$13/78.05</f>
        <v>1.3542600896860988</v>
      </c>
      <c r="P144" s="1102" t="s">
        <v>1090</v>
      </c>
      <c r="Q144" s="806">
        <f t="shared" si="8"/>
        <v>733676087.9147681</v>
      </c>
      <c r="R144" s="807"/>
      <c r="S144" s="275" t="s">
        <v>1087</v>
      </c>
      <c r="T144" s="276"/>
      <c r="U144" s="277"/>
    </row>
    <row r="145" spans="1:21" ht="30.75" customHeight="1" x14ac:dyDescent="0.2">
      <c r="A145" s="26"/>
      <c r="B145" s="269" t="s">
        <v>521</v>
      </c>
      <c r="C145" s="269"/>
      <c r="D145" s="472" t="s">
        <v>231</v>
      </c>
      <c r="E145" s="472"/>
      <c r="F145" s="79" t="s">
        <v>151</v>
      </c>
      <c r="G145" s="1094">
        <v>738635363.88</v>
      </c>
      <c r="H145" s="1095"/>
      <c r="I145" s="1096"/>
      <c r="J145" s="1097" t="s">
        <v>1085</v>
      </c>
      <c r="K145" s="1098"/>
      <c r="L145" s="1099">
        <v>43978</v>
      </c>
      <c r="M145" s="1100"/>
      <c r="N145" s="232"/>
      <c r="O145" s="1101">
        <f>[25]IPC!$S$13/78.05</f>
        <v>1.3542600896860988</v>
      </c>
      <c r="P145" s="1102" t="s">
        <v>1090</v>
      </c>
      <c r="Q145" s="806">
        <f t="shared" si="8"/>
        <v>545416179.28887415</v>
      </c>
      <c r="R145" s="807"/>
      <c r="S145" s="275" t="s">
        <v>1087</v>
      </c>
      <c r="T145" s="276"/>
      <c r="U145" s="277"/>
    </row>
    <row r="146" spans="1:21" ht="31.5" customHeight="1" x14ac:dyDescent="0.2">
      <c r="A146" s="26"/>
      <c r="B146" s="269" t="s">
        <v>521</v>
      </c>
      <c r="C146" s="269"/>
      <c r="D146" s="472" t="s">
        <v>231</v>
      </c>
      <c r="E146" s="472"/>
      <c r="F146" s="79" t="s">
        <v>151</v>
      </c>
      <c r="G146" s="1103">
        <v>17584629</v>
      </c>
      <c r="H146" s="1104"/>
      <c r="I146" s="1104"/>
      <c r="J146" s="1097" t="s">
        <v>1085</v>
      </c>
      <c r="K146" s="1098"/>
      <c r="L146" s="1099">
        <v>43993</v>
      </c>
      <c r="M146" s="1100"/>
      <c r="N146" s="1105"/>
      <c r="O146" s="1101">
        <f>[25]IPC!$S$14/78.05</f>
        <v>1.3499039077514414</v>
      </c>
      <c r="P146" s="1102" t="s">
        <v>1091</v>
      </c>
      <c r="Q146" s="806">
        <f t="shared" si="8"/>
        <v>13026578.33570615</v>
      </c>
      <c r="R146" s="807"/>
      <c r="S146" s="275" t="s">
        <v>1087</v>
      </c>
      <c r="T146" s="276"/>
      <c r="U146" s="277"/>
    </row>
    <row r="147" spans="1:21" ht="31.5" customHeight="1" x14ac:dyDescent="0.2">
      <c r="A147" s="26"/>
      <c r="B147" s="269" t="s">
        <v>521</v>
      </c>
      <c r="C147" s="269"/>
      <c r="D147" s="472" t="s">
        <v>231</v>
      </c>
      <c r="E147" s="472"/>
      <c r="F147" s="79" t="s">
        <v>151</v>
      </c>
      <c r="G147" s="1103">
        <v>750489233.00999999</v>
      </c>
      <c r="H147" s="1104"/>
      <c r="I147" s="1104"/>
      <c r="J147" s="1097" t="s">
        <v>1085</v>
      </c>
      <c r="K147" s="1098"/>
      <c r="L147" s="1099">
        <v>44018</v>
      </c>
      <c r="M147" s="1100"/>
      <c r="N147" s="1105"/>
      <c r="O147" s="1101">
        <f>[25]IPC!$S$15/78.05</f>
        <v>1.3449071108263935</v>
      </c>
      <c r="P147" s="1102" t="s">
        <v>1092</v>
      </c>
      <c r="Q147" s="806">
        <f t="shared" si="8"/>
        <v>558023098.37506425</v>
      </c>
      <c r="R147" s="807"/>
      <c r="S147" s="275" t="s">
        <v>1087</v>
      </c>
      <c r="T147" s="276"/>
      <c r="U147" s="277"/>
    </row>
    <row r="148" spans="1:21" ht="33" customHeight="1" x14ac:dyDescent="0.2">
      <c r="A148" s="1" t="s">
        <v>617</v>
      </c>
      <c r="B148" s="388" t="s">
        <v>251</v>
      </c>
      <c r="C148" s="389"/>
      <c r="D148" s="389"/>
      <c r="E148" s="389"/>
      <c r="F148" s="389"/>
      <c r="G148" s="389"/>
      <c r="H148" s="389"/>
      <c r="I148" s="389"/>
      <c r="J148" s="389"/>
      <c r="K148" s="389"/>
      <c r="L148" s="389"/>
      <c r="M148" s="389"/>
      <c r="N148" s="389"/>
      <c r="O148" s="389"/>
      <c r="P148" s="389"/>
      <c r="Q148" s="389"/>
      <c r="R148" s="389"/>
      <c r="S148" s="389"/>
      <c r="T148" s="389"/>
      <c r="U148" s="390"/>
    </row>
    <row r="149" spans="1:21" ht="25.5" customHeight="1" x14ac:dyDescent="0.2">
      <c r="B149" s="774" t="s">
        <v>138</v>
      </c>
      <c r="C149" s="774"/>
      <c r="D149" s="775" t="s">
        <v>139</v>
      </c>
      <c r="E149" s="775"/>
      <c r="F149" s="775" t="s">
        <v>140</v>
      </c>
      <c r="G149" s="778" t="s">
        <v>141</v>
      </c>
      <c r="H149" s="778"/>
      <c r="I149" s="778"/>
      <c r="J149" s="778"/>
      <c r="K149" s="778"/>
      <c r="L149" s="778"/>
      <c r="M149" s="778"/>
      <c r="N149" s="778" t="s">
        <v>142</v>
      </c>
      <c r="O149" s="778"/>
      <c r="P149" s="778"/>
      <c r="Q149" s="778"/>
      <c r="R149" s="778"/>
      <c r="S149" s="778" t="s">
        <v>99</v>
      </c>
      <c r="T149" s="778"/>
      <c r="U149" s="778"/>
    </row>
    <row r="150" spans="1:21" ht="26.25" customHeight="1" x14ac:dyDescent="0.2">
      <c r="B150" s="774"/>
      <c r="C150" s="774"/>
      <c r="D150" s="775"/>
      <c r="E150" s="775"/>
      <c r="F150" s="775"/>
      <c r="G150" s="794" t="s">
        <v>143</v>
      </c>
      <c r="H150" s="775"/>
      <c r="I150" s="775"/>
      <c r="J150" s="794" t="s">
        <v>144</v>
      </c>
      <c r="K150" s="794"/>
      <c r="L150" s="794" t="s">
        <v>1060</v>
      </c>
      <c r="M150" s="794"/>
      <c r="N150" s="221" t="s">
        <v>145</v>
      </c>
      <c r="O150" s="221" t="s">
        <v>146</v>
      </c>
      <c r="P150" s="221" t="s">
        <v>147</v>
      </c>
      <c r="Q150" s="794" t="s">
        <v>148</v>
      </c>
      <c r="R150" s="794"/>
      <c r="S150" s="778"/>
      <c r="T150" s="778"/>
      <c r="U150" s="778"/>
    </row>
    <row r="151" spans="1:21" ht="20.25" customHeight="1" x14ac:dyDescent="0.25">
      <c r="B151" s="275" t="s">
        <v>149</v>
      </c>
      <c r="C151" s="277"/>
      <c r="D151" s="871" t="s">
        <v>1093</v>
      </c>
      <c r="E151" s="854"/>
      <c r="F151" s="79" t="s">
        <v>151</v>
      </c>
      <c r="G151" s="817">
        <v>4270238021</v>
      </c>
      <c r="H151" s="818"/>
      <c r="I151" s="819"/>
      <c r="J151" s="837" t="s">
        <v>152</v>
      </c>
      <c r="K151" s="837"/>
      <c r="L151" s="855" t="s">
        <v>252</v>
      </c>
      <c r="M151" s="856"/>
      <c r="N151" s="112">
        <v>3885265434</v>
      </c>
      <c r="O151" s="59">
        <f>123.78/111.82</f>
        <v>1.1069576104453587</v>
      </c>
      <c r="P151" s="110" t="s">
        <v>161</v>
      </c>
      <c r="Q151" s="836">
        <f>+G151/O151</f>
        <v>3857634638.1339469</v>
      </c>
      <c r="R151" s="836"/>
      <c r="S151" s="269" t="s">
        <v>233</v>
      </c>
      <c r="T151" s="269"/>
      <c r="U151" s="269"/>
    </row>
    <row r="152" spans="1:21" ht="15.75" customHeight="1" x14ac:dyDescent="0.25">
      <c r="B152" s="275" t="s">
        <v>149</v>
      </c>
      <c r="C152" s="277"/>
      <c r="D152" s="871" t="s">
        <v>1093</v>
      </c>
      <c r="E152" s="854"/>
      <c r="F152" s="79" t="s">
        <v>151</v>
      </c>
      <c r="G152" s="817">
        <v>31161593</v>
      </c>
      <c r="H152" s="818"/>
      <c r="I152" s="819"/>
      <c r="J152" s="837" t="s">
        <v>152</v>
      </c>
      <c r="K152" s="837"/>
      <c r="L152" s="855" t="s">
        <v>253</v>
      </c>
      <c r="M152" s="856"/>
      <c r="N152" s="112"/>
      <c r="O152" s="109">
        <f>126.15/111.82</f>
        <v>1.1281523877660526</v>
      </c>
      <c r="P152" s="111" t="s">
        <v>173</v>
      </c>
      <c r="Q152" s="836">
        <f>+G152/O152</f>
        <v>27621794.128101464</v>
      </c>
      <c r="R152" s="836"/>
      <c r="S152" s="269" t="s">
        <v>233</v>
      </c>
      <c r="T152" s="269"/>
      <c r="U152" s="269"/>
    </row>
    <row r="153" spans="1:21" ht="30.75" customHeight="1" x14ac:dyDescent="0.25">
      <c r="B153" s="275" t="s">
        <v>153</v>
      </c>
      <c r="C153" s="277"/>
      <c r="D153" s="871" t="s">
        <v>1093</v>
      </c>
      <c r="E153" s="854"/>
      <c r="F153" s="79" t="s">
        <v>151</v>
      </c>
      <c r="G153" s="817">
        <v>3890427652</v>
      </c>
      <c r="H153" s="818"/>
      <c r="I153" s="819"/>
      <c r="J153" s="837" t="s">
        <v>254</v>
      </c>
      <c r="K153" s="837"/>
      <c r="L153" s="855" t="s">
        <v>255</v>
      </c>
      <c r="M153" s="856"/>
      <c r="N153" s="112">
        <v>3330227513</v>
      </c>
      <c r="O153" s="109">
        <f>130.63/111.82</f>
        <v>1.1682167769629763</v>
      </c>
      <c r="P153" s="111" t="s">
        <v>185</v>
      </c>
      <c r="Q153" s="836">
        <f>+G153/O153</f>
        <v>3330227513.1795144</v>
      </c>
      <c r="R153" s="836"/>
      <c r="S153" s="269" t="s">
        <v>233</v>
      </c>
      <c r="T153" s="269"/>
      <c r="U153" s="269"/>
    </row>
    <row r="154" spans="1:21" ht="45" customHeight="1" x14ac:dyDescent="0.25">
      <c r="B154" s="275" t="s">
        <v>154</v>
      </c>
      <c r="C154" s="277"/>
      <c r="D154" s="871" t="s">
        <v>1093</v>
      </c>
      <c r="E154" s="854"/>
      <c r="F154" s="79" t="s">
        <v>151</v>
      </c>
      <c r="G154" s="817">
        <v>3954459034</v>
      </c>
      <c r="H154" s="818"/>
      <c r="I154" s="819"/>
      <c r="J154" s="837" t="s">
        <v>256</v>
      </c>
      <c r="K154" s="837"/>
      <c r="L154" s="856" t="s">
        <v>257</v>
      </c>
      <c r="M154" s="856"/>
      <c r="N154" s="112">
        <v>3330227513</v>
      </c>
      <c r="O154" s="109">
        <f>132.78/111.82</f>
        <v>1.1874441065998929</v>
      </c>
      <c r="P154" s="111" t="s">
        <v>201</v>
      </c>
      <c r="Q154" s="836">
        <f>+G154/O154</f>
        <v>3330227513.0432291</v>
      </c>
      <c r="R154" s="836"/>
      <c r="S154" s="269" t="s">
        <v>233</v>
      </c>
      <c r="T154" s="269"/>
      <c r="U154" s="269"/>
    </row>
    <row r="155" spans="1:21" ht="40.5" hidden="1" customHeight="1" x14ac:dyDescent="0.25">
      <c r="B155" s="275" t="s">
        <v>155</v>
      </c>
      <c r="C155" s="277"/>
      <c r="D155" s="871" t="s">
        <v>1093</v>
      </c>
      <c r="E155" s="854"/>
      <c r="F155" s="79" t="s">
        <v>151</v>
      </c>
      <c r="G155" s="857">
        <v>4092052050</v>
      </c>
      <c r="H155" s="858"/>
      <c r="I155" s="859"/>
      <c r="J155" s="837" t="s">
        <v>258</v>
      </c>
      <c r="K155" s="837"/>
      <c r="L155" s="855" t="s">
        <v>259</v>
      </c>
      <c r="M155" s="856"/>
      <c r="N155" s="112">
        <v>3330227513</v>
      </c>
      <c r="O155" s="109">
        <f t="shared" ref="O155" si="10">137.4/111.82</f>
        <v>1.2287605079592203</v>
      </c>
      <c r="P155" s="111" t="s">
        <v>260</v>
      </c>
      <c r="Q155" s="836">
        <f>+G155/O155</f>
        <v>3330227512.5982528</v>
      </c>
      <c r="R155" s="836"/>
      <c r="S155" s="269" t="s">
        <v>233</v>
      </c>
      <c r="T155" s="269"/>
      <c r="U155" s="269"/>
    </row>
    <row r="156" spans="1:21" ht="30" hidden="1" customHeight="1" x14ac:dyDescent="0.25">
      <c r="B156" s="275" t="s">
        <v>261</v>
      </c>
      <c r="C156" s="277"/>
      <c r="D156" s="440" t="s">
        <v>1093</v>
      </c>
      <c r="E156" s="442"/>
      <c r="F156" s="79" t="s">
        <v>151</v>
      </c>
      <c r="G156" s="857">
        <v>32581947</v>
      </c>
      <c r="H156" s="858"/>
      <c r="I156" s="231"/>
      <c r="J156" s="863"/>
      <c r="K156" s="864"/>
      <c r="L156" s="865" t="s">
        <v>262</v>
      </c>
      <c r="M156" s="866"/>
      <c r="N156" s="112"/>
      <c r="O156" s="109">
        <f>137.87/111.82</f>
        <v>1.2329636916472904</v>
      </c>
      <c r="P156" s="111" t="s">
        <v>242</v>
      </c>
      <c r="Q156" s="817"/>
      <c r="R156" s="819"/>
      <c r="S156" s="269"/>
      <c r="T156" s="269"/>
      <c r="U156" s="269"/>
    </row>
    <row r="157" spans="1:21" ht="36" hidden="1" customHeight="1" x14ac:dyDescent="0.25">
      <c r="B157" s="275" t="s">
        <v>156</v>
      </c>
      <c r="C157" s="277"/>
      <c r="D157" s="871" t="s">
        <v>1093</v>
      </c>
      <c r="E157" s="854"/>
      <c r="F157" s="79" t="s">
        <v>151</v>
      </c>
      <c r="G157" s="849">
        <v>4111410375</v>
      </c>
      <c r="H157" s="850"/>
      <c r="I157" s="851"/>
      <c r="J157" s="837" t="s">
        <v>263</v>
      </c>
      <c r="K157" s="837"/>
      <c r="L157" s="855" t="s">
        <v>264</v>
      </c>
      <c r="M157" s="856"/>
      <c r="N157" s="112">
        <v>3330227513</v>
      </c>
      <c r="O157" s="109">
        <f>138.05/111.82</f>
        <v>1.2345734215703812</v>
      </c>
      <c r="P157" s="111" t="s">
        <v>248</v>
      </c>
      <c r="Q157" s="836">
        <f>+G157/O157</f>
        <v>3330227512.7308941</v>
      </c>
      <c r="R157" s="836"/>
      <c r="S157" s="269" t="s">
        <v>233</v>
      </c>
      <c r="T157" s="269"/>
      <c r="U157" s="269"/>
    </row>
    <row r="158" spans="1:21" s="26" customFormat="1" ht="15" hidden="1" customHeight="1" x14ac:dyDescent="0.25">
      <c r="A158" s="1"/>
      <c r="B158" s="275" t="s">
        <v>157</v>
      </c>
      <c r="C158" s="277"/>
      <c r="D158" s="871" t="s">
        <v>1093</v>
      </c>
      <c r="E158" s="854"/>
      <c r="F158" s="79" t="s">
        <v>151</v>
      </c>
      <c r="G158" s="849">
        <v>4200756490</v>
      </c>
      <c r="H158" s="850"/>
      <c r="I158" s="851"/>
      <c r="J158" s="837" t="s">
        <v>265</v>
      </c>
      <c r="K158" s="837"/>
      <c r="L158" s="855" t="s">
        <v>266</v>
      </c>
      <c r="M158" s="856"/>
      <c r="N158" s="112">
        <v>3330227513</v>
      </c>
      <c r="O158" s="109">
        <f>141.05/111.82</f>
        <v>1.2614022536218925</v>
      </c>
      <c r="P158" s="111" t="s">
        <v>267</v>
      </c>
      <c r="Q158" s="862">
        <f>G158/O158</f>
        <v>3330227513.0223322</v>
      </c>
      <c r="R158" s="862"/>
      <c r="S158" s="269" t="s">
        <v>233</v>
      </c>
      <c r="T158" s="269"/>
      <c r="U158" s="269"/>
    </row>
    <row r="159" spans="1:21" s="26" customFormat="1" ht="28.5" customHeight="1" x14ac:dyDescent="0.25">
      <c r="A159" s="1"/>
      <c r="B159" s="275" t="s">
        <v>158</v>
      </c>
      <c r="C159" s="277"/>
      <c r="D159" s="871" t="s">
        <v>1093</v>
      </c>
      <c r="E159" s="854"/>
      <c r="F159" s="79" t="s">
        <v>151</v>
      </c>
      <c r="G159" s="849">
        <v>4243940445</v>
      </c>
      <c r="H159" s="850"/>
      <c r="I159" s="851"/>
      <c r="J159" s="837" t="s">
        <v>268</v>
      </c>
      <c r="K159" s="837"/>
      <c r="L159" s="860">
        <v>43384</v>
      </c>
      <c r="M159" s="861"/>
      <c r="N159" s="112">
        <v>3330227513</v>
      </c>
      <c r="O159" s="109">
        <f>142.5/111.82</f>
        <v>1.2743695224467895</v>
      </c>
      <c r="P159" s="111" t="s">
        <v>417</v>
      </c>
      <c r="Q159" s="862">
        <f>G159/O159</f>
        <v>3330227512.7010527</v>
      </c>
      <c r="R159" s="862"/>
      <c r="S159" s="269" t="s">
        <v>233</v>
      </c>
      <c r="T159" s="269"/>
      <c r="U159" s="269"/>
    </row>
    <row r="160" spans="1:21" ht="15" customHeight="1" x14ac:dyDescent="0.25">
      <c r="B160" s="275" t="s">
        <v>159</v>
      </c>
      <c r="C160" s="277"/>
      <c r="D160" s="871" t="s">
        <v>1093</v>
      </c>
      <c r="E160" s="854"/>
      <c r="F160" s="79" t="s">
        <v>151</v>
      </c>
      <c r="G160" s="849">
        <v>4335995951</v>
      </c>
      <c r="H160" s="850"/>
      <c r="I160" s="851"/>
      <c r="J160" s="867" t="s">
        <v>269</v>
      </c>
      <c r="K160" s="867"/>
      <c r="L160" s="860">
        <v>43580</v>
      </c>
      <c r="M160" s="861"/>
      <c r="N160" s="112">
        <v>3330227513</v>
      </c>
      <c r="O160" s="109">
        <f>101.62/78.05</f>
        <v>1.3019859064702115</v>
      </c>
      <c r="P160" s="111" t="s">
        <v>461</v>
      </c>
      <c r="Q160" s="862">
        <f>G160/O160</f>
        <v>3330294075.7286949</v>
      </c>
      <c r="R160" s="862"/>
      <c r="S160" s="269" t="s">
        <v>1094</v>
      </c>
      <c r="T160" s="269"/>
      <c r="U160" s="269"/>
    </row>
    <row r="161" spans="1:21" ht="15" customHeight="1" x14ac:dyDescent="0.25">
      <c r="B161" s="275" t="s">
        <v>234</v>
      </c>
      <c r="C161" s="277"/>
      <c r="D161" s="871" t="s">
        <v>1093</v>
      </c>
      <c r="E161" s="854"/>
      <c r="F161" s="79" t="s">
        <v>151</v>
      </c>
      <c r="G161" s="849">
        <v>3687610549</v>
      </c>
      <c r="H161" s="850"/>
      <c r="I161" s="851"/>
      <c r="J161" s="867" t="s">
        <v>270</v>
      </c>
      <c r="K161" s="867"/>
      <c r="L161" s="869">
        <v>43748</v>
      </c>
      <c r="M161" s="870"/>
      <c r="N161" s="130">
        <v>2787313610</v>
      </c>
      <c r="O161" s="109">
        <f>103.26/78.05</f>
        <v>1.322998078155029</v>
      </c>
      <c r="P161" s="111" t="s">
        <v>610</v>
      </c>
      <c r="Q161" s="862">
        <f>G161/O161</f>
        <v>2787313609.8145456</v>
      </c>
      <c r="R161" s="862"/>
      <c r="S161" s="269" t="s">
        <v>233</v>
      </c>
      <c r="T161" s="269"/>
      <c r="U161" s="269"/>
    </row>
    <row r="162" spans="1:21" ht="36.75" customHeight="1" x14ac:dyDescent="0.25">
      <c r="B162" s="275" t="s">
        <v>235</v>
      </c>
      <c r="C162" s="277"/>
      <c r="D162" s="871" t="s">
        <v>1093</v>
      </c>
      <c r="E162" s="854"/>
      <c r="F162" s="79" t="s">
        <v>151</v>
      </c>
      <c r="G162" s="849">
        <v>3768676557</v>
      </c>
      <c r="H162" s="850"/>
      <c r="I162" s="851"/>
      <c r="J162" s="867" t="s">
        <v>271</v>
      </c>
      <c r="K162" s="867"/>
      <c r="L162" s="869">
        <v>43935</v>
      </c>
      <c r="M162" s="870"/>
      <c r="N162" s="48">
        <v>2787313610</v>
      </c>
      <c r="O162" s="109">
        <f>105.53/78.05</f>
        <v>1.35208199871877</v>
      </c>
      <c r="P162" s="111" t="s">
        <v>1095</v>
      </c>
      <c r="Q162" s="862">
        <f>G162/O162</f>
        <v>2787313610.0999718</v>
      </c>
      <c r="R162" s="862"/>
      <c r="S162" s="269" t="s">
        <v>233</v>
      </c>
      <c r="T162" s="269"/>
      <c r="U162" s="269"/>
    </row>
    <row r="163" spans="1:21" ht="36.75" customHeight="1" x14ac:dyDescent="0.2">
      <c r="B163" s="275" t="s">
        <v>236</v>
      </c>
      <c r="C163" s="277"/>
      <c r="D163" s="854"/>
      <c r="E163" s="854"/>
      <c r="F163" s="79" t="s">
        <v>151</v>
      </c>
      <c r="G163" s="269"/>
      <c r="H163" s="269"/>
      <c r="I163" s="269"/>
      <c r="J163" s="867" t="s">
        <v>272</v>
      </c>
      <c r="K163" s="867"/>
      <c r="L163" s="854"/>
      <c r="M163" s="854"/>
      <c r="N163" s="48">
        <v>1848766139</v>
      </c>
      <c r="O163" s="229"/>
      <c r="P163" s="49"/>
      <c r="Q163" s="868">
        <v>0</v>
      </c>
      <c r="R163" s="868"/>
      <c r="S163" s="269"/>
      <c r="T163" s="269"/>
      <c r="U163" s="269"/>
    </row>
    <row r="164" spans="1:21" ht="54.75" customHeight="1" x14ac:dyDescent="0.2">
      <c r="B164" s="275" t="s">
        <v>237</v>
      </c>
      <c r="C164" s="277"/>
      <c r="D164" s="854"/>
      <c r="E164" s="854"/>
      <c r="F164" s="79" t="s">
        <v>151</v>
      </c>
      <c r="G164" s="269"/>
      <c r="H164" s="269"/>
      <c r="I164" s="269"/>
      <c r="J164" s="867" t="s">
        <v>273</v>
      </c>
      <c r="K164" s="867"/>
      <c r="L164" s="854"/>
      <c r="M164" s="854"/>
      <c r="N164" s="48">
        <v>1848766139</v>
      </c>
      <c r="O164" s="229"/>
      <c r="P164" s="49"/>
      <c r="Q164" s="868">
        <v>0</v>
      </c>
      <c r="R164" s="868"/>
      <c r="S164" s="269"/>
      <c r="T164" s="269"/>
      <c r="U164" s="269"/>
    </row>
    <row r="165" spans="1:21" ht="81" customHeight="1" x14ac:dyDescent="0.2">
      <c r="A165" s="26"/>
      <c r="B165" s="275" t="s">
        <v>238</v>
      </c>
      <c r="C165" s="277"/>
      <c r="D165" s="854"/>
      <c r="E165" s="854"/>
      <c r="F165" s="79" t="s">
        <v>151</v>
      </c>
      <c r="G165" s="269"/>
      <c r="H165" s="269"/>
      <c r="I165" s="269"/>
      <c r="J165" s="867" t="s">
        <v>1096</v>
      </c>
      <c r="K165" s="867"/>
      <c r="L165" s="854"/>
      <c r="M165" s="854"/>
      <c r="N165" s="48">
        <v>2542964000</v>
      </c>
      <c r="O165" s="229"/>
      <c r="P165" s="49"/>
      <c r="Q165" s="874">
        <v>0</v>
      </c>
      <c r="R165" s="874"/>
      <c r="S165" s="269"/>
      <c r="T165" s="269"/>
      <c r="U165" s="269"/>
    </row>
    <row r="166" spans="1:21" ht="39.75" customHeight="1" x14ac:dyDescent="0.2">
      <c r="A166" s="26" t="s">
        <v>618</v>
      </c>
      <c r="B166" s="875" t="s">
        <v>274</v>
      </c>
      <c r="C166" s="876"/>
      <c r="D166" s="876"/>
      <c r="E166" s="876"/>
      <c r="F166" s="876"/>
      <c r="G166" s="876"/>
      <c r="H166" s="876"/>
      <c r="I166" s="876"/>
      <c r="J166" s="876"/>
      <c r="K166" s="876"/>
      <c r="L166" s="876"/>
      <c r="M166" s="876"/>
      <c r="N166" s="876"/>
      <c r="O166" s="876"/>
      <c r="P166" s="876"/>
      <c r="Q166" s="876"/>
      <c r="R166" s="876"/>
      <c r="S166" s="876"/>
      <c r="T166" s="876"/>
      <c r="U166" s="877"/>
    </row>
    <row r="167" spans="1:21" ht="53.25" customHeight="1" x14ac:dyDescent="0.2">
      <c r="B167" s="774" t="s">
        <v>138</v>
      </c>
      <c r="C167" s="774"/>
      <c r="D167" s="775" t="s">
        <v>139</v>
      </c>
      <c r="E167" s="775"/>
      <c r="F167" s="775" t="s">
        <v>140</v>
      </c>
      <c r="G167" s="778" t="s">
        <v>141</v>
      </c>
      <c r="H167" s="778"/>
      <c r="I167" s="778"/>
      <c r="J167" s="778"/>
      <c r="K167" s="778"/>
      <c r="L167" s="778"/>
      <c r="M167" s="778"/>
      <c r="N167" s="778" t="s">
        <v>142</v>
      </c>
      <c r="O167" s="778"/>
      <c r="P167" s="778"/>
      <c r="Q167" s="778"/>
      <c r="R167" s="778"/>
      <c r="S167" s="778" t="s">
        <v>99</v>
      </c>
      <c r="T167" s="778"/>
      <c r="U167" s="778"/>
    </row>
    <row r="168" spans="1:21" ht="58.5" customHeight="1" x14ac:dyDescent="0.2">
      <c r="B168" s="774"/>
      <c r="C168" s="774"/>
      <c r="D168" s="775"/>
      <c r="E168" s="775"/>
      <c r="F168" s="775"/>
      <c r="G168" s="794" t="s">
        <v>143</v>
      </c>
      <c r="H168" s="775"/>
      <c r="I168" s="775"/>
      <c r="J168" s="794" t="s">
        <v>144</v>
      </c>
      <c r="K168" s="794"/>
      <c r="L168" s="794" t="s">
        <v>1060</v>
      </c>
      <c r="M168" s="794"/>
      <c r="N168" s="221" t="s">
        <v>145</v>
      </c>
      <c r="O168" s="221" t="s">
        <v>146</v>
      </c>
      <c r="P168" s="221" t="s">
        <v>147</v>
      </c>
      <c r="Q168" s="794" t="s">
        <v>148</v>
      </c>
      <c r="R168" s="794"/>
      <c r="S168" s="778"/>
      <c r="T168" s="778"/>
      <c r="U168" s="778"/>
    </row>
    <row r="169" spans="1:21" ht="58.5" customHeight="1" x14ac:dyDescent="0.2">
      <c r="B169" s="269" t="s">
        <v>149</v>
      </c>
      <c r="C169" s="269"/>
      <c r="D169" s="871" t="s">
        <v>434</v>
      </c>
      <c r="E169" s="854"/>
      <c r="F169" s="79" t="s">
        <v>151</v>
      </c>
      <c r="G169" s="872">
        <v>384680737</v>
      </c>
      <c r="H169" s="872"/>
      <c r="I169" s="872"/>
      <c r="J169" s="873" t="s">
        <v>152</v>
      </c>
      <c r="K169" s="873"/>
      <c r="L169" s="873" t="s">
        <v>160</v>
      </c>
      <c r="M169" s="873"/>
      <c r="N169" s="225">
        <v>350000000</v>
      </c>
      <c r="O169" s="59">
        <f>123.78/111.82</f>
        <v>1.1069576104453587</v>
      </c>
      <c r="P169" s="113" t="s">
        <v>161</v>
      </c>
      <c r="Q169" s="836">
        <f t="shared" ref="Q169:Q177" si="11">+G169/O169</f>
        <v>347511714.42349327</v>
      </c>
      <c r="R169" s="836"/>
      <c r="S169" s="269" t="s">
        <v>233</v>
      </c>
      <c r="T169" s="269"/>
      <c r="U169" s="269"/>
    </row>
    <row r="170" spans="1:21" ht="63" customHeight="1" x14ac:dyDescent="0.2">
      <c r="B170" s="269" t="s">
        <v>149</v>
      </c>
      <c r="C170" s="269"/>
      <c r="D170" s="871" t="s">
        <v>434</v>
      </c>
      <c r="E170" s="854"/>
      <c r="F170" s="79" t="s">
        <v>151</v>
      </c>
      <c r="G170" s="872">
        <v>2807165</v>
      </c>
      <c r="H170" s="872"/>
      <c r="I170" s="872"/>
      <c r="J170" s="873" t="s">
        <v>152</v>
      </c>
      <c r="K170" s="873"/>
      <c r="L170" s="873" t="s">
        <v>253</v>
      </c>
      <c r="M170" s="873"/>
      <c r="N170" s="225">
        <v>350000000</v>
      </c>
      <c r="O170" s="109">
        <f>126.15/111.82</f>
        <v>1.1281523877660526</v>
      </c>
      <c r="P170" s="114" t="s">
        <v>173</v>
      </c>
      <c r="Q170" s="836">
        <f t="shared" si="11"/>
        <v>2488285.297661514</v>
      </c>
      <c r="R170" s="836"/>
      <c r="S170" s="269" t="s">
        <v>233</v>
      </c>
      <c r="T170" s="269"/>
      <c r="U170" s="269"/>
    </row>
    <row r="171" spans="1:21" ht="27" customHeight="1" x14ac:dyDescent="0.2">
      <c r="B171" s="269" t="s">
        <v>153</v>
      </c>
      <c r="C171" s="269"/>
      <c r="D171" s="871" t="s">
        <v>434</v>
      </c>
      <c r="E171" s="854"/>
      <c r="F171" s="79" t="s">
        <v>151</v>
      </c>
      <c r="G171" s="872">
        <v>394853336</v>
      </c>
      <c r="H171" s="872"/>
      <c r="I171" s="872"/>
      <c r="J171" s="873" t="s">
        <v>1097</v>
      </c>
      <c r="K171" s="873"/>
      <c r="L171" s="873" t="s">
        <v>275</v>
      </c>
      <c r="M171" s="873"/>
      <c r="N171" s="225">
        <v>350000000</v>
      </c>
      <c r="O171" s="109">
        <f>126.15/111.82</f>
        <v>1.1281523877660526</v>
      </c>
      <c r="P171" s="114" t="s">
        <v>176</v>
      </c>
      <c r="Q171" s="836">
        <f t="shared" si="11"/>
        <v>350000000.24986124</v>
      </c>
      <c r="R171" s="836"/>
      <c r="S171" s="269" t="s">
        <v>233</v>
      </c>
      <c r="T171" s="269"/>
      <c r="U171" s="269"/>
    </row>
    <row r="172" spans="1:21" ht="26.25" customHeight="1" x14ac:dyDescent="0.2">
      <c r="B172" s="269" t="s">
        <v>154</v>
      </c>
      <c r="C172" s="269"/>
      <c r="D172" s="871" t="s">
        <v>434</v>
      </c>
      <c r="E172" s="854"/>
      <c r="F172" s="79" t="s">
        <v>151</v>
      </c>
      <c r="G172" s="872">
        <v>417546056</v>
      </c>
      <c r="H172" s="872"/>
      <c r="I172" s="872"/>
      <c r="J172" s="873" t="s">
        <v>1097</v>
      </c>
      <c r="K172" s="873"/>
      <c r="L172" s="873" t="s">
        <v>276</v>
      </c>
      <c r="M172" s="873"/>
      <c r="N172" s="225">
        <v>350000000</v>
      </c>
      <c r="O172" s="109">
        <f>133.4/111.82</f>
        <v>1.1929887318905386</v>
      </c>
      <c r="P172" s="114" t="s">
        <v>276</v>
      </c>
      <c r="Q172" s="836">
        <f t="shared" si="11"/>
        <v>349999999.86446768</v>
      </c>
      <c r="R172" s="836"/>
      <c r="S172" s="269" t="s">
        <v>233</v>
      </c>
      <c r="T172" s="269"/>
      <c r="U172" s="269"/>
    </row>
    <row r="173" spans="1:21" ht="25.5" customHeight="1" x14ac:dyDescent="0.2">
      <c r="B173" s="269" t="s">
        <v>155</v>
      </c>
      <c r="C173" s="269"/>
      <c r="D173" s="871" t="s">
        <v>434</v>
      </c>
      <c r="E173" s="854"/>
      <c r="F173" s="79" t="s">
        <v>151</v>
      </c>
      <c r="G173" s="872">
        <v>434604722</v>
      </c>
      <c r="H173" s="872"/>
      <c r="I173" s="872"/>
      <c r="J173" s="873" t="s">
        <v>1097</v>
      </c>
      <c r="K173" s="873"/>
      <c r="L173" s="878">
        <v>43223</v>
      </c>
      <c r="M173" s="878"/>
      <c r="N173" s="225">
        <v>350000000</v>
      </c>
      <c r="O173" s="109">
        <f>141.05/111.82</f>
        <v>1.2614022536218925</v>
      </c>
      <c r="P173" s="114" t="s">
        <v>318</v>
      </c>
      <c r="Q173" s="836">
        <f t="shared" si="11"/>
        <v>344540943.02757883</v>
      </c>
      <c r="R173" s="836"/>
      <c r="S173" s="269" t="s">
        <v>233</v>
      </c>
      <c r="T173" s="269"/>
      <c r="U173" s="269"/>
    </row>
    <row r="174" spans="1:21" ht="15" customHeight="1" x14ac:dyDescent="0.2">
      <c r="B174" s="269" t="s">
        <v>374</v>
      </c>
      <c r="C174" s="269"/>
      <c r="D174" s="871" t="s">
        <v>434</v>
      </c>
      <c r="E174" s="854"/>
      <c r="F174" s="79" t="s">
        <v>151</v>
      </c>
      <c r="G174" s="872">
        <v>10047398</v>
      </c>
      <c r="H174" s="872"/>
      <c r="I174" s="872"/>
      <c r="J174" s="873" t="s">
        <v>1097</v>
      </c>
      <c r="K174" s="873"/>
      <c r="L174" s="878">
        <v>43263</v>
      </c>
      <c r="M174" s="878"/>
      <c r="N174" s="225">
        <v>350000000</v>
      </c>
      <c r="O174" s="109">
        <f>142.06/111.82</f>
        <v>1.2704346270792346</v>
      </c>
      <c r="P174" s="114" t="s">
        <v>318</v>
      </c>
      <c r="Q174" s="836">
        <f t="shared" si="11"/>
        <v>7908630.4685344212</v>
      </c>
      <c r="R174" s="836"/>
      <c r="S174" s="269" t="s">
        <v>1098</v>
      </c>
      <c r="T174" s="269"/>
      <c r="U174" s="269"/>
    </row>
    <row r="175" spans="1:21" ht="49.5" customHeight="1" x14ac:dyDescent="0.2">
      <c r="B175" s="269" t="s">
        <v>156</v>
      </c>
      <c r="C175" s="269"/>
      <c r="D175" s="871" t="s">
        <v>434</v>
      </c>
      <c r="E175" s="854"/>
      <c r="F175" s="79" t="s">
        <v>151</v>
      </c>
      <c r="G175" s="872">
        <v>446029333</v>
      </c>
      <c r="H175" s="872"/>
      <c r="I175" s="872"/>
      <c r="J175" s="873" t="s">
        <v>1097</v>
      </c>
      <c r="K175" s="873"/>
      <c r="L175" s="878">
        <v>43399</v>
      </c>
      <c r="M175" s="878"/>
      <c r="N175" s="225">
        <v>350000000</v>
      </c>
      <c r="O175" s="109">
        <f>142.5/111.82</f>
        <v>1.2743695224467895</v>
      </c>
      <c r="P175" s="114" t="s">
        <v>417</v>
      </c>
      <c r="Q175" s="836">
        <f t="shared" si="11"/>
        <v>350000000.11270177</v>
      </c>
      <c r="R175" s="836"/>
      <c r="S175" s="269" t="s">
        <v>233</v>
      </c>
      <c r="T175" s="269"/>
      <c r="U175" s="269"/>
    </row>
    <row r="176" spans="1:21" ht="150" customHeight="1" x14ac:dyDescent="0.2">
      <c r="B176" s="269" t="s">
        <v>157</v>
      </c>
      <c r="C176" s="269"/>
      <c r="D176" s="871" t="s">
        <v>434</v>
      </c>
      <c r="E176" s="854"/>
      <c r="F176" s="79" t="s">
        <v>151</v>
      </c>
      <c r="G176" s="872">
        <v>477093543</v>
      </c>
      <c r="H176" s="872"/>
      <c r="I176" s="872"/>
      <c r="J176" s="873" t="s">
        <v>1097</v>
      </c>
      <c r="K176" s="873"/>
      <c r="L176" s="878">
        <v>43445</v>
      </c>
      <c r="M176" s="878"/>
      <c r="N176" s="225">
        <v>350000000</v>
      </c>
      <c r="O176" s="109">
        <f>142.84/111.82</f>
        <v>1.2774101234126276</v>
      </c>
      <c r="P176" s="114" t="s">
        <v>430</v>
      </c>
      <c r="Q176" s="836">
        <f t="shared" si="11"/>
        <v>373485018.04998595</v>
      </c>
      <c r="R176" s="836"/>
      <c r="S176" s="269" t="s">
        <v>233</v>
      </c>
      <c r="T176" s="269"/>
      <c r="U176" s="269"/>
    </row>
    <row r="177" spans="1:21" ht="147.75" customHeight="1" x14ac:dyDescent="0.2">
      <c r="B177" s="269" t="s">
        <v>158</v>
      </c>
      <c r="C177" s="269"/>
      <c r="D177" s="871" t="s">
        <v>434</v>
      </c>
      <c r="E177" s="854"/>
      <c r="F177" s="79" t="s">
        <v>151</v>
      </c>
      <c r="G177" s="872">
        <v>463049327</v>
      </c>
      <c r="H177" s="872"/>
      <c r="I177" s="872"/>
      <c r="J177" s="873" t="s">
        <v>1097</v>
      </c>
      <c r="K177" s="873"/>
      <c r="L177" s="878" t="s">
        <v>605</v>
      </c>
      <c r="M177" s="878"/>
      <c r="N177" s="225">
        <v>350000000</v>
      </c>
      <c r="O177" s="109">
        <f>103.26/78.05</f>
        <v>1.322998078155029</v>
      </c>
      <c r="P177" s="114" t="s">
        <v>599</v>
      </c>
      <c r="Q177" s="836">
        <f t="shared" si="11"/>
        <v>349999999.73222929</v>
      </c>
      <c r="R177" s="836"/>
      <c r="S177" s="269" t="s">
        <v>606</v>
      </c>
      <c r="T177" s="269"/>
      <c r="U177" s="269"/>
    </row>
    <row r="178" spans="1:21" ht="39" customHeight="1" x14ac:dyDescent="0.2">
      <c r="B178" s="105"/>
      <c r="C178" s="228"/>
      <c r="D178" s="133"/>
      <c r="E178" s="133"/>
      <c r="F178" s="82"/>
      <c r="G178" s="83"/>
      <c r="H178" s="83"/>
      <c r="I178" s="83"/>
      <c r="J178" s="84"/>
      <c r="K178" s="84"/>
      <c r="L178" s="84"/>
      <c r="M178" s="84"/>
      <c r="N178" s="83"/>
      <c r="O178" s="85"/>
      <c r="P178" s="86"/>
      <c r="Q178" s="227"/>
      <c r="R178" s="227"/>
      <c r="S178" s="228"/>
      <c r="T178" s="228"/>
      <c r="U178" s="228"/>
    </row>
    <row r="179" spans="1:21" ht="36" customHeight="1" x14ac:dyDescent="0.2">
      <c r="A179" s="1" t="s">
        <v>435</v>
      </c>
      <c r="B179" s="409" t="s">
        <v>277</v>
      </c>
      <c r="C179" s="409"/>
      <c r="D179" s="409"/>
      <c r="E179" s="409"/>
      <c r="F179" s="409"/>
      <c r="G179" s="409"/>
      <c r="H179" s="409"/>
      <c r="I179" s="409"/>
      <c r="J179" s="409"/>
      <c r="K179" s="409"/>
      <c r="L179" s="409"/>
      <c r="M179" s="409"/>
      <c r="N179" s="409"/>
      <c r="O179" s="409"/>
      <c r="P179" s="409"/>
      <c r="Q179" s="409"/>
      <c r="R179" s="409"/>
      <c r="S179" s="409"/>
      <c r="T179" s="409"/>
      <c r="U179" s="409"/>
    </row>
    <row r="180" spans="1:21" ht="52.5" customHeight="1" x14ac:dyDescent="0.2">
      <c r="B180" s="774" t="s">
        <v>138</v>
      </c>
      <c r="C180" s="774"/>
      <c r="D180" s="775" t="s">
        <v>139</v>
      </c>
      <c r="E180" s="775"/>
      <c r="F180" s="775" t="s">
        <v>140</v>
      </c>
      <c r="G180" s="778" t="s">
        <v>141</v>
      </c>
      <c r="H180" s="778"/>
      <c r="I180" s="778"/>
      <c r="J180" s="778"/>
      <c r="K180" s="778"/>
      <c r="L180" s="778"/>
      <c r="M180" s="778"/>
      <c r="N180" s="778" t="s">
        <v>142</v>
      </c>
      <c r="O180" s="778"/>
      <c r="P180" s="778"/>
      <c r="Q180" s="778"/>
      <c r="R180" s="778"/>
      <c r="S180" s="778" t="s">
        <v>99</v>
      </c>
      <c r="T180" s="778"/>
      <c r="U180" s="778"/>
    </row>
    <row r="181" spans="1:21" ht="27.75" customHeight="1" x14ac:dyDescent="0.2">
      <c r="B181" s="774"/>
      <c r="C181" s="774"/>
      <c r="D181" s="775"/>
      <c r="E181" s="775"/>
      <c r="F181" s="775"/>
      <c r="G181" s="794" t="s">
        <v>143</v>
      </c>
      <c r="H181" s="775"/>
      <c r="I181" s="775"/>
      <c r="J181" s="794" t="s">
        <v>144</v>
      </c>
      <c r="K181" s="794"/>
      <c r="L181" s="794" t="s">
        <v>1060</v>
      </c>
      <c r="M181" s="794"/>
      <c r="N181" s="221" t="s">
        <v>145</v>
      </c>
      <c r="O181" s="221" t="s">
        <v>146</v>
      </c>
      <c r="P181" s="221" t="s">
        <v>147</v>
      </c>
      <c r="Q181" s="794" t="s">
        <v>148</v>
      </c>
      <c r="R181" s="794"/>
      <c r="S181" s="778"/>
      <c r="T181" s="778"/>
      <c r="U181" s="778"/>
    </row>
    <row r="182" spans="1:21" ht="22.5" customHeight="1" x14ac:dyDescent="0.25">
      <c r="B182" s="269" t="s">
        <v>149</v>
      </c>
      <c r="C182" s="269"/>
      <c r="D182" s="871" t="s">
        <v>435</v>
      </c>
      <c r="E182" s="854"/>
      <c r="F182" s="79" t="s">
        <v>151</v>
      </c>
      <c r="G182" s="879">
        <v>310301163.36000001</v>
      </c>
      <c r="H182" s="879"/>
      <c r="I182" s="879"/>
      <c r="J182" s="873" t="s">
        <v>1099</v>
      </c>
      <c r="K182" s="873"/>
      <c r="L182" s="855" t="s">
        <v>160</v>
      </c>
      <c r="M182" s="856"/>
      <c r="N182" s="225">
        <v>252000000</v>
      </c>
      <c r="O182" s="59">
        <f>123.78/111.82</f>
        <v>1.1069576104453587</v>
      </c>
      <c r="P182" s="113" t="s">
        <v>161</v>
      </c>
      <c r="Q182" s="836">
        <f>+G182/O182</f>
        <v>280318921.367872</v>
      </c>
      <c r="R182" s="836"/>
      <c r="S182" s="269" t="s">
        <v>233</v>
      </c>
      <c r="T182" s="269"/>
      <c r="U182" s="269"/>
    </row>
    <row r="183" spans="1:21" ht="18.75" customHeight="1" x14ac:dyDescent="0.25">
      <c r="B183" s="269" t="s">
        <v>153</v>
      </c>
      <c r="C183" s="269"/>
      <c r="D183" s="871" t="s">
        <v>435</v>
      </c>
      <c r="E183" s="854"/>
      <c r="F183" s="79" t="s">
        <v>151</v>
      </c>
      <c r="G183" s="879">
        <v>67589211</v>
      </c>
      <c r="H183" s="879">
        <v>69485724</v>
      </c>
      <c r="I183" s="879">
        <v>69485724</v>
      </c>
      <c r="J183" s="873" t="s">
        <v>278</v>
      </c>
      <c r="K183" s="873"/>
      <c r="L183" s="855" t="s">
        <v>279</v>
      </c>
      <c r="M183" s="856"/>
      <c r="N183" s="225">
        <v>60000000</v>
      </c>
      <c r="O183" s="109">
        <f>126.15/111.82</f>
        <v>1.1281523877660526</v>
      </c>
      <c r="P183" s="114" t="s">
        <v>173</v>
      </c>
      <c r="Q183" s="836">
        <f t="shared" ref="Q183:Q196" si="12">+G183/O183</f>
        <v>59911419.532461353</v>
      </c>
      <c r="R183" s="836"/>
      <c r="S183" s="269" t="s">
        <v>233</v>
      </c>
      <c r="T183" s="269"/>
      <c r="U183" s="269"/>
    </row>
    <row r="184" spans="1:21" ht="18.75" customHeight="1" x14ac:dyDescent="0.25">
      <c r="B184" s="269" t="s">
        <v>154</v>
      </c>
      <c r="C184" s="269"/>
      <c r="D184" s="871" t="s">
        <v>435</v>
      </c>
      <c r="E184" s="854"/>
      <c r="F184" s="79" t="s">
        <v>151</v>
      </c>
      <c r="G184" s="879">
        <v>1896513</v>
      </c>
      <c r="H184" s="879">
        <v>69485724</v>
      </c>
      <c r="I184" s="879">
        <v>69485724</v>
      </c>
      <c r="J184" s="873" t="s">
        <v>278</v>
      </c>
      <c r="K184" s="873"/>
      <c r="L184" s="855" t="s">
        <v>275</v>
      </c>
      <c r="M184" s="856"/>
      <c r="N184" s="225">
        <v>60000000</v>
      </c>
      <c r="O184" s="109">
        <f>126.15/111.82</f>
        <v>1.1281523877660526</v>
      </c>
      <c r="P184" s="114" t="s">
        <v>173</v>
      </c>
      <c r="Q184" s="836">
        <f t="shared" si="12"/>
        <v>1681078.7448275862</v>
      </c>
      <c r="R184" s="836"/>
      <c r="S184" s="269" t="s">
        <v>233</v>
      </c>
      <c r="T184" s="269"/>
      <c r="U184" s="269"/>
    </row>
    <row r="185" spans="1:21" ht="15.75" customHeight="1" x14ac:dyDescent="0.25">
      <c r="B185" s="269" t="s">
        <v>155</v>
      </c>
      <c r="C185" s="269"/>
      <c r="D185" s="871" t="s">
        <v>435</v>
      </c>
      <c r="E185" s="854"/>
      <c r="F185" s="79" t="s">
        <v>151</v>
      </c>
      <c r="G185" s="879">
        <v>71162374</v>
      </c>
      <c r="H185" s="879">
        <v>71162374</v>
      </c>
      <c r="I185" s="879">
        <v>71162374</v>
      </c>
      <c r="J185" s="873"/>
      <c r="K185" s="873"/>
      <c r="L185" s="855" t="s">
        <v>280</v>
      </c>
      <c r="M185" s="856"/>
      <c r="N185" s="225">
        <v>60000000</v>
      </c>
      <c r="O185" s="109">
        <f>132.58/111.82</f>
        <v>1.1856555177964587</v>
      </c>
      <c r="P185" s="114" t="s">
        <v>196</v>
      </c>
      <c r="Q185" s="836">
        <f t="shared" si="12"/>
        <v>60019434.761502482</v>
      </c>
      <c r="R185" s="836"/>
      <c r="S185" s="269" t="s">
        <v>233</v>
      </c>
      <c r="T185" s="269"/>
      <c r="U185" s="269"/>
    </row>
    <row r="186" spans="1:21" ht="15.75" customHeight="1" x14ac:dyDescent="0.25">
      <c r="B186" s="269" t="s">
        <v>156</v>
      </c>
      <c r="C186" s="269"/>
      <c r="D186" s="871" t="s">
        <v>435</v>
      </c>
      <c r="E186" s="854"/>
      <c r="F186" s="79" t="s">
        <v>151</v>
      </c>
      <c r="G186" s="879">
        <v>71579324</v>
      </c>
      <c r="H186" s="879">
        <v>71579324</v>
      </c>
      <c r="I186" s="879">
        <v>71579324</v>
      </c>
      <c r="J186" s="873" t="s">
        <v>281</v>
      </c>
      <c r="K186" s="873"/>
      <c r="L186" s="855" t="s">
        <v>282</v>
      </c>
      <c r="M186" s="856"/>
      <c r="N186" s="225">
        <v>60000000</v>
      </c>
      <c r="O186" s="109">
        <f>133.4/111.82</f>
        <v>1.1929887318905386</v>
      </c>
      <c r="P186" s="114" t="s">
        <v>209</v>
      </c>
      <c r="Q186" s="836">
        <f t="shared" si="12"/>
        <v>60000000.072563708</v>
      </c>
      <c r="R186" s="836"/>
      <c r="S186" s="269" t="s">
        <v>233</v>
      </c>
      <c r="T186" s="269"/>
      <c r="U186" s="269"/>
    </row>
    <row r="187" spans="1:21" ht="15.75" customHeight="1" x14ac:dyDescent="0.25">
      <c r="B187" s="269" t="s">
        <v>157</v>
      </c>
      <c r="C187" s="269"/>
      <c r="D187" s="871" t="s">
        <v>435</v>
      </c>
      <c r="E187" s="854"/>
      <c r="F187" s="79" t="s">
        <v>151</v>
      </c>
      <c r="G187" s="879">
        <v>300633160</v>
      </c>
      <c r="H187" s="879">
        <v>71579324</v>
      </c>
      <c r="I187" s="879">
        <v>71579324</v>
      </c>
      <c r="J187" s="873" t="s">
        <v>283</v>
      </c>
      <c r="K187" s="873"/>
      <c r="L187" s="855" t="s">
        <v>282</v>
      </c>
      <c r="M187" s="856"/>
      <c r="N187" s="225">
        <v>252000000</v>
      </c>
      <c r="O187" s="109">
        <f>133.4/111.82</f>
        <v>1.1929887318905386</v>
      </c>
      <c r="P187" s="114" t="s">
        <v>209</v>
      </c>
      <c r="Q187" s="836">
        <f t="shared" si="12"/>
        <v>251999999.63418287</v>
      </c>
      <c r="R187" s="836"/>
      <c r="S187" s="269" t="s">
        <v>233</v>
      </c>
      <c r="T187" s="269"/>
      <c r="U187" s="269"/>
    </row>
    <row r="188" spans="1:21" ht="15.75" customHeight="1" x14ac:dyDescent="0.25">
      <c r="B188" s="269" t="s">
        <v>158</v>
      </c>
      <c r="C188" s="269"/>
      <c r="D188" s="871" t="s">
        <v>435</v>
      </c>
      <c r="E188" s="854"/>
      <c r="F188" s="79" t="s">
        <v>151</v>
      </c>
      <c r="G188" s="879">
        <v>73891969</v>
      </c>
      <c r="H188" s="879">
        <v>71579324</v>
      </c>
      <c r="I188" s="879">
        <v>71579324</v>
      </c>
      <c r="J188" s="873" t="s">
        <v>284</v>
      </c>
      <c r="K188" s="873"/>
      <c r="L188" s="855" t="s">
        <v>285</v>
      </c>
      <c r="M188" s="856"/>
      <c r="N188" s="225">
        <v>60000000</v>
      </c>
      <c r="O188" s="109">
        <f>137.71/111.82</f>
        <v>1.2315328206045431</v>
      </c>
      <c r="P188" s="114" t="s">
        <v>286</v>
      </c>
      <c r="Q188" s="836">
        <f t="shared" si="12"/>
        <v>59999999.808147557</v>
      </c>
      <c r="R188" s="836"/>
      <c r="S188" s="269" t="s">
        <v>233</v>
      </c>
      <c r="T188" s="269"/>
      <c r="U188" s="269"/>
    </row>
    <row r="189" spans="1:21" ht="15.75" customHeight="1" x14ac:dyDescent="0.25">
      <c r="B189" s="269" t="s">
        <v>159</v>
      </c>
      <c r="C189" s="269"/>
      <c r="D189" s="871" t="s">
        <v>435</v>
      </c>
      <c r="E189" s="854"/>
      <c r="F189" s="79" t="s">
        <v>151</v>
      </c>
      <c r="G189" s="879">
        <v>74503666</v>
      </c>
      <c r="H189" s="879">
        <v>71579324</v>
      </c>
      <c r="I189" s="879">
        <v>71579324</v>
      </c>
      <c r="J189" s="873" t="s">
        <v>287</v>
      </c>
      <c r="K189" s="873"/>
      <c r="L189" s="855" t="s">
        <v>288</v>
      </c>
      <c r="M189" s="856"/>
      <c r="N189" s="225">
        <v>60000000</v>
      </c>
      <c r="O189" s="109">
        <f>138.85/111.82</f>
        <v>1.2417277767841173</v>
      </c>
      <c r="P189" s="114" t="s">
        <v>289</v>
      </c>
      <c r="Q189" s="836">
        <f t="shared" si="12"/>
        <v>59999999.511127122</v>
      </c>
      <c r="R189" s="836"/>
      <c r="S189" s="269" t="s">
        <v>1100</v>
      </c>
      <c r="T189" s="269"/>
      <c r="U189" s="269"/>
    </row>
    <row r="190" spans="1:21" ht="15.75" x14ac:dyDescent="0.25">
      <c r="B190" s="269" t="s">
        <v>234</v>
      </c>
      <c r="C190" s="269"/>
      <c r="D190" s="871" t="s">
        <v>435</v>
      </c>
      <c r="E190" s="854"/>
      <c r="F190" s="79" t="s">
        <v>151</v>
      </c>
      <c r="G190" s="879">
        <f>387419066-74503667</f>
        <v>312915399</v>
      </c>
      <c r="H190" s="879">
        <v>71579324</v>
      </c>
      <c r="I190" s="879">
        <v>71579324</v>
      </c>
      <c r="J190" s="873" t="s">
        <v>290</v>
      </c>
      <c r="K190" s="873"/>
      <c r="L190" s="855" t="s">
        <v>288</v>
      </c>
      <c r="M190" s="856"/>
      <c r="N190" s="225">
        <v>252000000</v>
      </c>
      <c r="O190" s="109">
        <f>138.85/111.82</f>
        <v>1.2417277767841173</v>
      </c>
      <c r="P190" s="114" t="s">
        <v>289</v>
      </c>
      <c r="Q190" s="836">
        <f t="shared" si="12"/>
        <v>251999999.39632699</v>
      </c>
      <c r="R190" s="836"/>
      <c r="S190" s="269" t="s">
        <v>291</v>
      </c>
      <c r="T190" s="269"/>
      <c r="U190" s="269"/>
    </row>
    <row r="191" spans="1:21" ht="15.75" x14ac:dyDescent="0.25">
      <c r="B191" s="269" t="s">
        <v>235</v>
      </c>
      <c r="C191" s="269"/>
      <c r="D191" s="871" t="s">
        <v>435</v>
      </c>
      <c r="E191" s="854"/>
      <c r="F191" s="79" t="s">
        <v>151</v>
      </c>
      <c r="G191" s="880">
        <v>76344124.489999995</v>
      </c>
      <c r="H191" s="879">
        <v>71579324</v>
      </c>
      <c r="I191" s="879">
        <v>71579324</v>
      </c>
      <c r="J191" s="873" t="s">
        <v>391</v>
      </c>
      <c r="K191" s="873"/>
      <c r="L191" s="860">
        <v>43305</v>
      </c>
      <c r="M191" s="856"/>
      <c r="N191" s="225">
        <v>60000000</v>
      </c>
      <c r="O191" s="109">
        <f>142.28/111.82</f>
        <v>1.272402074763012</v>
      </c>
      <c r="P191" s="114" t="s">
        <v>392</v>
      </c>
      <c r="Q191" s="836">
        <f t="shared" si="12"/>
        <v>60000000.003315993</v>
      </c>
      <c r="R191" s="836"/>
      <c r="S191" s="269" t="s">
        <v>1100</v>
      </c>
      <c r="T191" s="269"/>
      <c r="U191" s="269"/>
    </row>
    <row r="192" spans="1:21" ht="15" customHeight="1" x14ac:dyDescent="0.25">
      <c r="B192" s="269" t="s">
        <v>236</v>
      </c>
      <c r="C192" s="269"/>
      <c r="D192" s="871" t="s">
        <v>435</v>
      </c>
      <c r="E192" s="854"/>
      <c r="F192" s="79" t="s">
        <v>151</v>
      </c>
      <c r="G192" s="880">
        <v>398551959</v>
      </c>
      <c r="H192" s="879">
        <v>71579324</v>
      </c>
      <c r="I192" s="879">
        <v>71579324</v>
      </c>
      <c r="J192" s="873" t="s">
        <v>1101</v>
      </c>
      <c r="K192" s="873"/>
      <c r="L192" s="860">
        <v>43445</v>
      </c>
      <c r="M192" s="856"/>
      <c r="N192" s="225">
        <f>60000000+252000000</f>
        <v>312000000</v>
      </c>
      <c r="O192" s="109">
        <f>142.84/111.82</f>
        <v>1.2774101234126276</v>
      </c>
      <c r="P192" s="114" t="s">
        <v>436</v>
      </c>
      <c r="Q192" s="836">
        <f t="shared" si="12"/>
        <v>312000000.38770646</v>
      </c>
      <c r="R192" s="836"/>
      <c r="S192" s="269" t="s">
        <v>233</v>
      </c>
      <c r="T192" s="269"/>
      <c r="U192" s="269"/>
    </row>
    <row r="193" spans="1:26" ht="15" customHeight="1" x14ac:dyDescent="0.25">
      <c r="B193" s="269" t="s">
        <v>237</v>
      </c>
      <c r="C193" s="269"/>
      <c r="D193" s="871" t="s">
        <v>435</v>
      </c>
      <c r="E193" s="854"/>
      <c r="F193" s="79" t="s">
        <v>151</v>
      </c>
      <c r="G193" s="880">
        <v>79133889</v>
      </c>
      <c r="H193" s="879">
        <v>71579324</v>
      </c>
      <c r="I193" s="879">
        <v>71579324</v>
      </c>
      <c r="J193" s="873" t="s">
        <v>1102</v>
      </c>
      <c r="K193" s="873"/>
      <c r="L193" s="860">
        <v>43686</v>
      </c>
      <c r="M193" s="856"/>
      <c r="N193" s="225">
        <v>60000000</v>
      </c>
      <c r="O193" s="109">
        <f>102.71/78.05</f>
        <v>1.3159513132607303</v>
      </c>
      <c r="P193" s="114" t="s">
        <v>545</v>
      </c>
      <c r="Q193" s="836">
        <f t="shared" si="12"/>
        <v>60134359.2293837</v>
      </c>
      <c r="R193" s="836"/>
      <c r="S193" s="269" t="s">
        <v>1100</v>
      </c>
      <c r="T193" s="269"/>
      <c r="U193" s="269"/>
    </row>
    <row r="194" spans="1:26" ht="15" customHeight="1" x14ac:dyDescent="0.25">
      <c r="B194" s="269" t="s">
        <v>238</v>
      </c>
      <c r="C194" s="269"/>
      <c r="D194" s="871" t="s">
        <v>435</v>
      </c>
      <c r="E194" s="854"/>
      <c r="F194" s="79" t="s">
        <v>151</v>
      </c>
      <c r="G194" s="880">
        <v>333395516</v>
      </c>
      <c r="H194" s="879">
        <v>71579324</v>
      </c>
      <c r="I194" s="879">
        <v>71579324</v>
      </c>
      <c r="J194" s="873" t="s">
        <v>607</v>
      </c>
      <c r="K194" s="873"/>
      <c r="L194" s="860">
        <v>43748</v>
      </c>
      <c r="M194" s="856"/>
      <c r="N194" s="225">
        <v>252000000</v>
      </c>
      <c r="O194" s="109">
        <f>103.26/78.05</f>
        <v>1.322998078155029</v>
      </c>
      <c r="P194" s="114" t="s">
        <v>599</v>
      </c>
      <c r="Q194" s="836">
        <f t="shared" si="12"/>
        <v>252000000.23048612</v>
      </c>
      <c r="R194" s="836"/>
      <c r="S194" s="269" t="s">
        <v>1103</v>
      </c>
      <c r="T194" s="269"/>
      <c r="U194" s="269"/>
    </row>
    <row r="195" spans="1:26" ht="15.75" customHeight="1" x14ac:dyDescent="0.25">
      <c r="B195" s="1106" t="s">
        <v>239</v>
      </c>
      <c r="C195" s="1106"/>
      <c r="D195" s="1107" t="s">
        <v>435</v>
      </c>
      <c r="E195" s="1108"/>
      <c r="F195" s="1109" t="s">
        <v>151</v>
      </c>
      <c r="G195" s="880">
        <v>79795004</v>
      </c>
      <c r="H195" s="879"/>
      <c r="I195" s="132"/>
      <c r="J195" s="873" t="s">
        <v>1104</v>
      </c>
      <c r="K195" s="873"/>
      <c r="L195" s="1110">
        <v>43844</v>
      </c>
      <c r="M195" s="1111"/>
      <c r="N195" s="1112">
        <v>60000000</v>
      </c>
      <c r="O195" s="1113">
        <f>103.8/78.05</f>
        <v>1.3299167200512492</v>
      </c>
      <c r="P195" s="1114" t="s">
        <v>613</v>
      </c>
      <c r="Q195" s="1115">
        <f t="shared" si="12"/>
        <v>60000000.599229291</v>
      </c>
      <c r="R195" s="1115"/>
      <c r="S195" s="1106" t="s">
        <v>1100</v>
      </c>
      <c r="T195" s="1106"/>
      <c r="U195" s="1106"/>
    </row>
    <row r="196" spans="1:26" ht="15.75" customHeight="1" x14ac:dyDescent="0.25">
      <c r="B196" s="269" t="s">
        <v>241</v>
      </c>
      <c r="C196" s="269"/>
      <c r="D196" s="871" t="s">
        <v>435</v>
      </c>
      <c r="E196" s="854"/>
      <c r="F196" s="79" t="s">
        <v>151</v>
      </c>
      <c r="G196" s="219">
        <v>80694426.650000006</v>
      </c>
      <c r="H196" s="223"/>
      <c r="I196" s="223"/>
      <c r="J196" s="873" t="s">
        <v>1105</v>
      </c>
      <c r="K196" s="873"/>
      <c r="L196" s="860">
        <v>44026</v>
      </c>
      <c r="M196" s="856"/>
      <c r="N196" s="225">
        <v>60000000</v>
      </c>
      <c r="O196" s="109">
        <f>104.97/78.05</f>
        <v>1.3449071108263935</v>
      </c>
      <c r="P196" s="114" t="s">
        <v>1092</v>
      </c>
      <c r="Q196" s="836">
        <f t="shared" si="12"/>
        <v>60000000.000309609</v>
      </c>
      <c r="R196" s="836"/>
      <c r="S196" s="269" t="s">
        <v>233</v>
      </c>
      <c r="T196" s="269"/>
      <c r="U196" s="269"/>
    </row>
    <row r="197" spans="1:26" ht="15" customHeight="1" x14ac:dyDescent="0.2"/>
    <row r="198" spans="1:26" ht="15" customHeight="1" x14ac:dyDescent="0.2"/>
    <row r="199" spans="1:26" ht="15" customHeight="1" x14ac:dyDescent="0.2">
      <c r="A199" s="1" t="s">
        <v>619</v>
      </c>
      <c r="B199" s="875" t="s">
        <v>292</v>
      </c>
      <c r="C199" s="876"/>
      <c r="D199" s="876"/>
      <c r="E199" s="876"/>
      <c r="F199" s="876"/>
      <c r="G199" s="876"/>
      <c r="H199" s="876"/>
      <c r="I199" s="876"/>
      <c r="J199" s="876"/>
      <c r="K199" s="876"/>
      <c r="L199" s="876"/>
      <c r="M199" s="876"/>
      <c r="N199" s="876"/>
      <c r="O199" s="876"/>
      <c r="P199" s="876"/>
      <c r="Q199" s="876"/>
      <c r="R199" s="876"/>
      <c r="S199" s="876"/>
      <c r="T199" s="876"/>
      <c r="U199" s="877"/>
      <c r="V199" s="881"/>
      <c r="W199" s="881"/>
      <c r="X199" s="882"/>
      <c r="Y199" s="882"/>
      <c r="Z199" s="882"/>
    </row>
    <row r="200" spans="1:26" ht="15" customHeight="1" x14ac:dyDescent="0.2">
      <c r="B200" s="774" t="s">
        <v>138</v>
      </c>
      <c r="C200" s="774"/>
      <c r="D200" s="775" t="s">
        <v>139</v>
      </c>
      <c r="E200" s="775"/>
      <c r="F200" s="775" t="s">
        <v>140</v>
      </c>
      <c r="G200" s="778" t="s">
        <v>141</v>
      </c>
      <c r="H200" s="778"/>
      <c r="I200" s="778"/>
      <c r="J200" s="778"/>
      <c r="K200" s="778"/>
      <c r="L200" s="778"/>
      <c r="M200" s="778"/>
      <c r="N200" s="778" t="s">
        <v>142</v>
      </c>
      <c r="O200" s="778"/>
      <c r="P200" s="778"/>
      <c r="Q200" s="778"/>
      <c r="R200" s="778"/>
      <c r="S200" s="778" t="s">
        <v>99</v>
      </c>
      <c r="T200" s="778"/>
      <c r="U200" s="778"/>
    </row>
    <row r="201" spans="1:26" ht="15" customHeight="1" x14ac:dyDescent="0.2">
      <c r="B201" s="774"/>
      <c r="C201" s="774"/>
      <c r="D201" s="775"/>
      <c r="E201" s="775"/>
      <c r="F201" s="775"/>
      <c r="G201" s="794" t="s">
        <v>143</v>
      </c>
      <c r="H201" s="775"/>
      <c r="I201" s="775"/>
      <c r="J201" s="794" t="s">
        <v>144</v>
      </c>
      <c r="K201" s="794"/>
      <c r="L201" s="794" t="s">
        <v>1060</v>
      </c>
      <c r="M201" s="794"/>
      <c r="N201" s="221" t="s">
        <v>145</v>
      </c>
      <c r="O201" s="221" t="s">
        <v>146</v>
      </c>
      <c r="P201" s="221" t="s">
        <v>147</v>
      </c>
      <c r="Q201" s="794" t="s">
        <v>148</v>
      </c>
      <c r="R201" s="794"/>
      <c r="S201" s="778"/>
      <c r="T201" s="778"/>
      <c r="U201" s="778"/>
    </row>
    <row r="202" spans="1:26" ht="15" customHeight="1" x14ac:dyDescent="0.25">
      <c r="B202" s="275" t="s">
        <v>149</v>
      </c>
      <c r="C202" s="277"/>
      <c r="D202" s="871" t="s">
        <v>52</v>
      </c>
      <c r="E202" s="854"/>
      <c r="F202" s="79" t="s">
        <v>151</v>
      </c>
      <c r="G202" s="1116">
        <v>1137653386</v>
      </c>
      <c r="H202" s="1116"/>
      <c r="I202" s="1116"/>
      <c r="J202" s="873" t="s">
        <v>293</v>
      </c>
      <c r="K202" s="873"/>
      <c r="L202" s="855" t="s">
        <v>294</v>
      </c>
      <c r="M202" s="856"/>
      <c r="N202" s="112">
        <v>923770253.59000003</v>
      </c>
      <c r="O202" s="59">
        <f>137.71/111.82</f>
        <v>1.2315328206045431</v>
      </c>
      <c r="P202" s="110" t="s">
        <v>240</v>
      </c>
      <c r="Q202" s="817">
        <f t="shared" ref="Q202:Q239" si="13">+G202/O202</f>
        <v>923770253.59465539</v>
      </c>
      <c r="R202" s="819"/>
      <c r="S202" s="269" t="s">
        <v>233</v>
      </c>
      <c r="T202" s="269"/>
      <c r="U202" s="269"/>
    </row>
    <row r="203" spans="1:26" ht="15" customHeight="1" x14ac:dyDescent="0.25">
      <c r="B203" s="275" t="s">
        <v>153</v>
      </c>
      <c r="C203" s="277"/>
      <c r="D203" s="854" t="s">
        <v>52</v>
      </c>
      <c r="E203" s="854"/>
      <c r="F203" s="79" t="s">
        <v>151</v>
      </c>
      <c r="G203" s="1116">
        <v>1138975183</v>
      </c>
      <c r="H203" s="1116"/>
      <c r="I203" s="1116"/>
      <c r="J203" s="873" t="s">
        <v>295</v>
      </c>
      <c r="K203" s="873"/>
      <c r="L203" s="855" t="s">
        <v>296</v>
      </c>
      <c r="M203" s="856"/>
      <c r="N203" s="112">
        <v>923770253.59000003</v>
      </c>
      <c r="O203" s="59">
        <f>137.87/111.82</f>
        <v>1.2329636916472904</v>
      </c>
      <c r="P203" s="110" t="s">
        <v>242</v>
      </c>
      <c r="Q203" s="817">
        <f t="shared" si="13"/>
        <v>923770254.31972146</v>
      </c>
      <c r="R203" s="819"/>
      <c r="S203" s="269" t="s">
        <v>233</v>
      </c>
      <c r="T203" s="269"/>
      <c r="U203" s="269"/>
    </row>
    <row r="204" spans="1:26" ht="15" customHeight="1" x14ac:dyDescent="0.25">
      <c r="B204" s="275" t="s">
        <v>154</v>
      </c>
      <c r="C204" s="277"/>
      <c r="D204" s="854" t="s">
        <v>52</v>
      </c>
      <c r="E204" s="854"/>
      <c r="F204" s="79" t="s">
        <v>151</v>
      </c>
      <c r="G204" s="1116">
        <v>1139966530</v>
      </c>
      <c r="H204" s="1116"/>
      <c r="I204" s="1116"/>
      <c r="J204" s="873" t="s">
        <v>297</v>
      </c>
      <c r="K204" s="873"/>
      <c r="L204" s="855" t="s">
        <v>298</v>
      </c>
      <c r="M204" s="856"/>
      <c r="N204" s="112">
        <v>923770253.59000003</v>
      </c>
      <c r="O204" s="59">
        <f>137.99/111.82</f>
        <v>1.2340368449293508</v>
      </c>
      <c r="P204" s="110" t="s">
        <v>299</v>
      </c>
      <c r="Q204" s="817">
        <f t="shared" si="13"/>
        <v>923770254.25465608</v>
      </c>
      <c r="R204" s="819"/>
      <c r="S204" s="269" t="s">
        <v>233</v>
      </c>
      <c r="T204" s="269"/>
      <c r="U204" s="269"/>
    </row>
    <row r="205" spans="1:26" ht="15" customHeight="1" x14ac:dyDescent="0.25">
      <c r="B205" s="275" t="s">
        <v>155</v>
      </c>
      <c r="C205" s="277"/>
      <c r="D205" s="854" t="s">
        <v>52</v>
      </c>
      <c r="E205" s="854"/>
      <c r="F205" s="79" t="s">
        <v>151</v>
      </c>
      <c r="G205" s="1116">
        <v>1140462203</v>
      </c>
      <c r="H205" s="1116"/>
      <c r="I205" s="1116"/>
      <c r="J205" s="873" t="s">
        <v>300</v>
      </c>
      <c r="K205" s="873"/>
      <c r="L205" s="855" t="s">
        <v>264</v>
      </c>
      <c r="M205" s="856"/>
      <c r="N205" s="112">
        <v>923770253.59000003</v>
      </c>
      <c r="O205" s="59">
        <f>138.05/111.82</f>
        <v>1.2345734215703812</v>
      </c>
      <c r="P205" s="110" t="s">
        <v>301</v>
      </c>
      <c r="Q205" s="817">
        <f t="shared" si="13"/>
        <v>923770253.81716752</v>
      </c>
      <c r="R205" s="819"/>
      <c r="S205" s="269" t="s">
        <v>233</v>
      </c>
      <c r="T205" s="269"/>
      <c r="U205" s="269"/>
    </row>
    <row r="206" spans="1:26" ht="15" customHeight="1" x14ac:dyDescent="0.25">
      <c r="B206" s="275" t="s">
        <v>156</v>
      </c>
      <c r="C206" s="277"/>
      <c r="D206" s="854" t="s">
        <v>52</v>
      </c>
      <c r="E206" s="854"/>
      <c r="F206" s="79" t="s">
        <v>151</v>
      </c>
      <c r="G206" s="1116">
        <v>1140627428</v>
      </c>
      <c r="H206" s="1116"/>
      <c r="I206" s="1116"/>
      <c r="J206" s="873" t="s">
        <v>302</v>
      </c>
      <c r="K206" s="873"/>
      <c r="L206" s="855" t="s">
        <v>303</v>
      </c>
      <c r="M206" s="856"/>
      <c r="N206" s="112">
        <v>923770253.59000003</v>
      </c>
      <c r="O206" s="59">
        <f>138.07/111.82</f>
        <v>1.2347522804507245</v>
      </c>
      <c r="P206" s="110" t="s">
        <v>304</v>
      </c>
      <c r="Q206" s="817">
        <f t="shared" si="13"/>
        <v>923770254.21134198</v>
      </c>
      <c r="R206" s="819"/>
      <c r="S206" s="269" t="s">
        <v>233</v>
      </c>
      <c r="T206" s="269"/>
      <c r="U206" s="269"/>
    </row>
    <row r="207" spans="1:26" ht="15" customHeight="1" x14ac:dyDescent="0.25">
      <c r="B207" s="275" t="s">
        <v>157</v>
      </c>
      <c r="C207" s="277"/>
      <c r="D207" s="854" t="s">
        <v>52</v>
      </c>
      <c r="E207" s="854"/>
      <c r="F207" s="79" t="s">
        <v>151</v>
      </c>
      <c r="G207" s="1116">
        <v>1142692734</v>
      </c>
      <c r="H207" s="1116"/>
      <c r="I207" s="1116"/>
      <c r="J207" s="873" t="s">
        <v>305</v>
      </c>
      <c r="K207" s="873"/>
      <c r="L207" s="855" t="s">
        <v>306</v>
      </c>
      <c r="M207" s="856"/>
      <c r="N207" s="112">
        <v>923770253.59000003</v>
      </c>
      <c r="O207" s="59">
        <f>138.32/111.82</f>
        <v>1.2369880164550171</v>
      </c>
      <c r="P207" s="110" t="s">
        <v>307</v>
      </c>
      <c r="Q207" s="817">
        <f t="shared" si="13"/>
        <v>923770253.87420464</v>
      </c>
      <c r="R207" s="819"/>
      <c r="S207" s="269" t="s">
        <v>233</v>
      </c>
      <c r="T207" s="269"/>
      <c r="U207" s="269"/>
    </row>
    <row r="208" spans="1:26" ht="15" customHeight="1" x14ac:dyDescent="0.25">
      <c r="B208" s="275" t="s">
        <v>158</v>
      </c>
      <c r="C208" s="277"/>
      <c r="D208" s="854" t="s">
        <v>52</v>
      </c>
      <c r="E208" s="854"/>
      <c r="F208" s="79" t="s">
        <v>151</v>
      </c>
      <c r="G208" s="1116">
        <v>1147071184</v>
      </c>
      <c r="H208" s="1116"/>
      <c r="I208" s="1116"/>
      <c r="J208" s="873" t="s">
        <v>308</v>
      </c>
      <c r="K208" s="873"/>
      <c r="L208" s="855" t="s">
        <v>288</v>
      </c>
      <c r="M208" s="856"/>
      <c r="N208" s="112">
        <v>923770253.59000003</v>
      </c>
      <c r="O208" s="59">
        <f>138.85/111.82</f>
        <v>1.2417277767841173</v>
      </c>
      <c r="P208" s="110" t="s">
        <v>309</v>
      </c>
      <c r="Q208" s="817">
        <f t="shared" si="13"/>
        <v>923770254.19431043</v>
      </c>
      <c r="R208" s="819"/>
      <c r="S208" s="269" t="s">
        <v>233</v>
      </c>
      <c r="T208" s="269"/>
      <c r="U208" s="269"/>
    </row>
    <row r="209" spans="2:21" ht="15" customHeight="1" x14ac:dyDescent="0.25">
      <c r="B209" s="275" t="s">
        <v>159</v>
      </c>
      <c r="C209" s="277"/>
      <c r="D209" s="854" t="s">
        <v>52</v>
      </c>
      <c r="E209" s="854"/>
      <c r="F209" s="79" t="s">
        <v>151</v>
      </c>
      <c r="G209" s="1116">
        <v>1154258450</v>
      </c>
      <c r="H209" s="1116"/>
      <c r="I209" s="1116"/>
      <c r="J209" s="873" t="s">
        <v>310</v>
      </c>
      <c r="K209" s="873"/>
      <c r="L209" s="855" t="s">
        <v>311</v>
      </c>
      <c r="M209" s="856"/>
      <c r="N209" s="112">
        <v>923770253.59000003</v>
      </c>
      <c r="O209" s="59">
        <f>139.72/111.82</f>
        <v>1.2495081380790556</v>
      </c>
      <c r="P209" s="110" t="s">
        <v>312</v>
      </c>
      <c r="Q209" s="817">
        <f t="shared" si="13"/>
        <v>923770253.9292872</v>
      </c>
      <c r="R209" s="819"/>
      <c r="S209" s="269" t="s">
        <v>233</v>
      </c>
      <c r="T209" s="269"/>
      <c r="U209" s="269"/>
    </row>
    <row r="210" spans="2:21" ht="15" customHeight="1" x14ac:dyDescent="0.25">
      <c r="B210" s="275" t="s">
        <v>234</v>
      </c>
      <c r="C210" s="277"/>
      <c r="D210" s="883" t="s">
        <v>52</v>
      </c>
      <c r="E210" s="884"/>
      <c r="F210" s="79" t="s">
        <v>151</v>
      </c>
      <c r="G210" s="1116">
        <v>1162437063</v>
      </c>
      <c r="H210" s="1116"/>
      <c r="I210" s="1116"/>
      <c r="J210" s="873" t="s">
        <v>313</v>
      </c>
      <c r="K210" s="873"/>
      <c r="L210" s="855" t="s">
        <v>314</v>
      </c>
      <c r="M210" s="856"/>
      <c r="N210" s="112">
        <v>923770253.59000003</v>
      </c>
      <c r="O210" s="59">
        <f>140.71/111.82</f>
        <v>1.2583616526560546</v>
      </c>
      <c r="P210" s="110" t="s">
        <v>315</v>
      </c>
      <c r="Q210" s="817">
        <f t="shared" si="13"/>
        <v>923770253.60429239</v>
      </c>
      <c r="R210" s="819"/>
      <c r="S210" s="269" t="s">
        <v>233</v>
      </c>
      <c r="T210" s="269"/>
      <c r="U210" s="269"/>
    </row>
    <row r="211" spans="2:21" ht="15" customHeight="1" x14ac:dyDescent="0.25">
      <c r="B211" s="275" t="s">
        <v>235</v>
      </c>
      <c r="C211" s="277"/>
      <c r="D211" s="854" t="s">
        <v>52</v>
      </c>
      <c r="E211" s="854"/>
      <c r="F211" s="79" t="s">
        <v>151</v>
      </c>
      <c r="G211" s="1116">
        <v>1165245880</v>
      </c>
      <c r="H211" s="1116"/>
      <c r="I211" s="1116"/>
      <c r="J211" s="873" t="s">
        <v>316</v>
      </c>
      <c r="K211" s="873"/>
      <c r="L211" s="855" t="s">
        <v>317</v>
      </c>
      <c r="M211" s="856"/>
      <c r="N211" s="112">
        <v>923770253.59000003</v>
      </c>
      <c r="O211" s="115">
        <f>141.05/111.82</f>
        <v>1.2614022536218925</v>
      </c>
      <c r="P211" s="110" t="s">
        <v>318</v>
      </c>
      <c r="Q211" s="817">
        <f t="shared" si="13"/>
        <v>923770253.82204878</v>
      </c>
      <c r="R211" s="819"/>
      <c r="S211" s="269" t="s">
        <v>233</v>
      </c>
      <c r="T211" s="269"/>
      <c r="U211" s="269"/>
    </row>
    <row r="212" spans="2:21" ht="15" customHeight="1" x14ac:dyDescent="0.25">
      <c r="B212" s="275" t="s">
        <v>236</v>
      </c>
      <c r="C212" s="277"/>
      <c r="D212" s="854" t="s">
        <v>52</v>
      </c>
      <c r="E212" s="854"/>
      <c r="F212" s="79" t="s">
        <v>151</v>
      </c>
      <c r="G212" s="1116">
        <v>1170615677</v>
      </c>
      <c r="H212" s="1116"/>
      <c r="I212" s="1116"/>
      <c r="J212" s="873" t="s">
        <v>385</v>
      </c>
      <c r="K212" s="873"/>
      <c r="L212" s="855" t="s">
        <v>375</v>
      </c>
      <c r="M212" s="856"/>
      <c r="N212" s="112">
        <v>923770253.59000003</v>
      </c>
      <c r="O212" s="115">
        <f>141.7/111.82</f>
        <v>1.2672151672330532</v>
      </c>
      <c r="P212" s="110" t="s">
        <v>267</v>
      </c>
      <c r="Q212" s="817">
        <f t="shared" si="13"/>
        <v>923770254.07297099</v>
      </c>
      <c r="R212" s="819"/>
      <c r="S212" s="269" t="s">
        <v>233</v>
      </c>
      <c r="T212" s="269"/>
      <c r="U212" s="269"/>
    </row>
    <row r="213" spans="2:21" ht="15" customHeight="1" x14ac:dyDescent="0.25">
      <c r="B213" s="275" t="s">
        <v>237</v>
      </c>
      <c r="C213" s="277"/>
      <c r="D213" s="883" t="s">
        <v>52</v>
      </c>
      <c r="E213" s="884"/>
      <c r="F213" s="79" t="s">
        <v>151</v>
      </c>
      <c r="G213" s="1116">
        <v>1173589718</v>
      </c>
      <c r="H213" s="1116"/>
      <c r="I213" s="1116"/>
      <c r="J213" s="873" t="s">
        <v>386</v>
      </c>
      <c r="K213" s="873"/>
      <c r="L213" s="855" t="s">
        <v>387</v>
      </c>
      <c r="M213" s="856"/>
      <c r="N213" s="112">
        <v>923770253.59000003</v>
      </c>
      <c r="O213" s="115">
        <f>142.06/111.82</f>
        <v>1.2704346270792346</v>
      </c>
      <c r="P213" s="110" t="s">
        <v>388</v>
      </c>
      <c r="Q213" s="817">
        <f t="shared" si="13"/>
        <v>923770253.88399255</v>
      </c>
      <c r="R213" s="819"/>
      <c r="S213" s="269" t="s">
        <v>233</v>
      </c>
      <c r="T213" s="269"/>
      <c r="U213" s="269"/>
    </row>
    <row r="214" spans="2:21" ht="15" customHeight="1" x14ac:dyDescent="0.25">
      <c r="B214" s="275" t="s">
        <v>238</v>
      </c>
      <c r="C214" s="277"/>
      <c r="D214" s="854" t="s">
        <v>52</v>
      </c>
      <c r="E214" s="854"/>
      <c r="F214" s="79" t="s">
        <v>151</v>
      </c>
      <c r="G214" s="1116">
        <v>1175407188</v>
      </c>
      <c r="H214" s="1116"/>
      <c r="I214" s="1116"/>
      <c r="J214" s="873" t="s">
        <v>393</v>
      </c>
      <c r="K214" s="873"/>
      <c r="L214" s="855" t="s">
        <v>394</v>
      </c>
      <c r="M214" s="856"/>
      <c r="N214" s="112">
        <v>923770253.59000003</v>
      </c>
      <c r="O214" s="115">
        <f>142.28/111.82</f>
        <v>1.272402074763012</v>
      </c>
      <c r="P214" s="110" t="s">
        <v>395</v>
      </c>
      <c r="Q214" s="817">
        <f t="shared" si="13"/>
        <v>923770254.16193414</v>
      </c>
      <c r="R214" s="819"/>
      <c r="S214" s="269" t="s">
        <v>233</v>
      </c>
      <c r="T214" s="269"/>
      <c r="U214" s="269"/>
    </row>
    <row r="215" spans="2:21" ht="15.75" customHeight="1" x14ac:dyDescent="0.25">
      <c r="B215" s="275" t="s">
        <v>239</v>
      </c>
      <c r="C215" s="277"/>
      <c r="D215" s="854" t="s">
        <v>52</v>
      </c>
      <c r="E215" s="854"/>
      <c r="F215" s="79" t="s">
        <v>151</v>
      </c>
      <c r="G215" s="1116">
        <v>1173920167</v>
      </c>
      <c r="H215" s="1116"/>
      <c r="I215" s="1116"/>
      <c r="J215" s="873" t="s">
        <v>398</v>
      </c>
      <c r="K215" s="873"/>
      <c r="L215" s="855" t="s">
        <v>399</v>
      </c>
      <c r="M215" s="856"/>
      <c r="N215" s="112">
        <v>923770253.59000003</v>
      </c>
      <c r="O215" s="115">
        <f>142.1/111.82</f>
        <v>1.2707923448399214</v>
      </c>
      <c r="P215" s="110" t="s">
        <v>400</v>
      </c>
      <c r="Q215" s="817">
        <f t="shared" si="13"/>
        <v>923770253.86305404</v>
      </c>
      <c r="R215" s="819"/>
      <c r="S215" s="269" t="s">
        <v>233</v>
      </c>
      <c r="T215" s="269"/>
      <c r="U215" s="269"/>
    </row>
    <row r="216" spans="2:21" ht="15.75" customHeight="1" x14ac:dyDescent="0.25">
      <c r="B216" s="275" t="s">
        <v>241</v>
      </c>
      <c r="C216" s="277"/>
      <c r="D216" s="854" t="s">
        <v>52</v>
      </c>
      <c r="E216" s="854"/>
      <c r="F216" s="79" t="s">
        <v>151</v>
      </c>
      <c r="G216" s="1116">
        <v>1177224657</v>
      </c>
      <c r="H216" s="1116"/>
      <c r="I216" s="1116"/>
      <c r="J216" s="873" t="s">
        <v>415</v>
      </c>
      <c r="K216" s="873"/>
      <c r="L216" s="855" t="s">
        <v>418</v>
      </c>
      <c r="M216" s="856"/>
      <c r="N216" s="112">
        <v>923770253.59000003</v>
      </c>
      <c r="O216" s="115">
        <f>142.5/111.82</f>
        <v>1.2743695224467895</v>
      </c>
      <c r="P216" s="110" t="s">
        <v>419</v>
      </c>
      <c r="Q216" s="817">
        <f t="shared" si="13"/>
        <v>923770253.65431583</v>
      </c>
      <c r="R216" s="819"/>
      <c r="S216" s="269" t="s">
        <v>1106</v>
      </c>
      <c r="T216" s="269"/>
      <c r="U216" s="269"/>
    </row>
    <row r="217" spans="2:21" ht="15.75" customHeight="1" x14ac:dyDescent="0.25">
      <c r="B217" s="275" t="s">
        <v>243</v>
      </c>
      <c r="C217" s="277"/>
      <c r="D217" s="854" t="s">
        <v>52</v>
      </c>
      <c r="E217" s="854"/>
      <c r="F217" s="79" t="s">
        <v>151</v>
      </c>
      <c r="G217" s="1116">
        <v>1177224657</v>
      </c>
      <c r="H217" s="1116"/>
      <c r="I217" s="1116"/>
      <c r="J217" s="873" t="s">
        <v>420</v>
      </c>
      <c r="K217" s="873"/>
      <c r="L217" s="855" t="s">
        <v>418</v>
      </c>
      <c r="M217" s="856"/>
      <c r="N217" s="112">
        <v>923770253.59000003</v>
      </c>
      <c r="O217" s="115">
        <f>142.5/111.82</f>
        <v>1.2743695224467895</v>
      </c>
      <c r="P217" s="110" t="s">
        <v>421</v>
      </c>
      <c r="Q217" s="817">
        <f t="shared" si="13"/>
        <v>923770253.65431583</v>
      </c>
      <c r="R217" s="819"/>
      <c r="S217" s="269" t="s">
        <v>233</v>
      </c>
      <c r="T217" s="269"/>
      <c r="U217" s="269"/>
    </row>
    <row r="218" spans="2:21" ht="56.25" customHeight="1" x14ac:dyDescent="0.25">
      <c r="B218" s="275" t="s">
        <v>246</v>
      </c>
      <c r="C218" s="277"/>
      <c r="D218" s="854" t="s">
        <v>52</v>
      </c>
      <c r="E218" s="854"/>
      <c r="F218" s="79" t="s">
        <v>151</v>
      </c>
      <c r="G218" s="1116">
        <v>1178629066</v>
      </c>
      <c r="H218" s="1116"/>
      <c r="I218" s="1116"/>
      <c r="J218" s="873" t="s">
        <v>424</v>
      </c>
      <c r="K218" s="873"/>
      <c r="L218" s="860">
        <v>43431</v>
      </c>
      <c r="M218" s="856"/>
      <c r="N218" s="112">
        <v>923770253.59000003</v>
      </c>
      <c r="O218" s="115">
        <f>142.67/111.82</f>
        <v>1.2758898229297084</v>
      </c>
      <c r="P218" s="110" t="s">
        <v>421</v>
      </c>
      <c r="Q218" s="817">
        <f t="shared" si="13"/>
        <v>923770254.15378153</v>
      </c>
      <c r="R218" s="819"/>
      <c r="S218" s="269" t="s">
        <v>233</v>
      </c>
      <c r="T218" s="269"/>
      <c r="U218" s="269"/>
    </row>
    <row r="219" spans="2:21" ht="20.25" customHeight="1" x14ac:dyDescent="0.25">
      <c r="B219" s="275" t="s">
        <v>249</v>
      </c>
      <c r="C219" s="277"/>
      <c r="D219" s="854" t="s">
        <v>52</v>
      </c>
      <c r="E219" s="854"/>
      <c r="F219" s="79" t="s">
        <v>151</v>
      </c>
      <c r="G219" s="1116">
        <v>1180033474</v>
      </c>
      <c r="H219" s="1116"/>
      <c r="I219" s="1116"/>
      <c r="J219" s="873" t="s">
        <v>437</v>
      </c>
      <c r="K219" s="873"/>
      <c r="L219" s="885">
        <v>43445</v>
      </c>
      <c r="M219" s="856"/>
      <c r="N219" s="112">
        <v>923770253.59000003</v>
      </c>
      <c r="O219" s="115">
        <f>142.84/111.82</f>
        <v>1.2774101234126276</v>
      </c>
      <c r="P219" s="110" t="s">
        <v>436</v>
      </c>
      <c r="Q219" s="817">
        <f>+G219/O219</f>
        <v>923770253.86922419</v>
      </c>
      <c r="R219" s="819"/>
      <c r="S219" s="269" t="s">
        <v>233</v>
      </c>
      <c r="T219" s="269"/>
      <c r="U219" s="269"/>
    </row>
    <row r="220" spans="2:21" ht="50.25" customHeight="1" x14ac:dyDescent="0.25">
      <c r="B220" s="275" t="s">
        <v>328</v>
      </c>
      <c r="C220" s="277"/>
      <c r="D220" s="854" t="s">
        <v>52</v>
      </c>
      <c r="E220" s="854"/>
      <c r="F220" s="79" t="s">
        <v>151</v>
      </c>
      <c r="G220" s="1116">
        <v>1180033474</v>
      </c>
      <c r="H220" s="1116"/>
      <c r="I220" s="1116"/>
      <c r="J220" s="873" t="s">
        <v>438</v>
      </c>
      <c r="K220" s="873"/>
      <c r="L220" s="885">
        <v>43445</v>
      </c>
      <c r="M220" s="856"/>
      <c r="N220" s="112">
        <v>923770253.59000003</v>
      </c>
      <c r="O220" s="115">
        <f>142.84/111.82</f>
        <v>1.2774101234126276</v>
      </c>
      <c r="P220" s="110" t="s">
        <v>436</v>
      </c>
      <c r="Q220" s="817">
        <f t="shared" ref="Q220" si="14">+G220/O220</f>
        <v>923770253.86922419</v>
      </c>
      <c r="R220" s="819"/>
      <c r="S220" s="269" t="s">
        <v>233</v>
      </c>
      <c r="T220" s="269"/>
      <c r="U220" s="269"/>
    </row>
    <row r="221" spans="2:21" ht="50.25" customHeight="1" x14ac:dyDescent="0.25">
      <c r="B221" s="275" t="s">
        <v>329</v>
      </c>
      <c r="C221" s="277"/>
      <c r="D221" s="854" t="s">
        <v>52</v>
      </c>
      <c r="E221" s="854"/>
      <c r="F221" s="79" t="s">
        <v>151</v>
      </c>
      <c r="G221" s="1116">
        <v>1190690455</v>
      </c>
      <c r="H221" s="1116"/>
      <c r="I221" s="1116"/>
      <c r="J221" s="873" t="s">
        <v>449</v>
      </c>
      <c r="K221" s="873"/>
      <c r="L221" s="885">
        <v>43515</v>
      </c>
      <c r="M221" s="856"/>
      <c r="N221" s="112">
        <v>923770253.59000003</v>
      </c>
      <c r="O221" s="115">
        <f>100.6/78.05</f>
        <v>1.2889173606662396</v>
      </c>
      <c r="P221" s="110" t="s">
        <v>450</v>
      </c>
      <c r="Q221" s="817">
        <f t="shared" si="13"/>
        <v>923791153.20825052</v>
      </c>
      <c r="R221" s="819"/>
      <c r="S221" s="269" t="s">
        <v>233</v>
      </c>
      <c r="T221" s="269"/>
      <c r="U221" s="269"/>
    </row>
    <row r="222" spans="2:21" ht="43.5" customHeight="1" x14ac:dyDescent="0.25">
      <c r="B222" s="275" t="s">
        <v>330</v>
      </c>
      <c r="C222" s="277"/>
      <c r="D222" s="854" t="s">
        <v>52</v>
      </c>
      <c r="E222" s="854"/>
      <c r="F222" s="79" t="s">
        <v>151</v>
      </c>
      <c r="G222" s="1116">
        <v>1197547273</v>
      </c>
      <c r="H222" s="1116"/>
      <c r="I222" s="1116"/>
      <c r="J222" s="873" t="s">
        <v>458</v>
      </c>
      <c r="K222" s="873"/>
      <c r="L222" s="885">
        <v>43544</v>
      </c>
      <c r="M222" s="856"/>
      <c r="N222" s="112">
        <v>923770253.59000003</v>
      </c>
      <c r="O222" s="115">
        <f>101.18/78.05</f>
        <v>1.2963484945547727</v>
      </c>
      <c r="P222" s="110" t="s">
        <v>459</v>
      </c>
      <c r="Q222" s="817">
        <f t="shared" si="13"/>
        <v>923784983.76803708</v>
      </c>
      <c r="R222" s="819"/>
      <c r="S222" s="269" t="s">
        <v>233</v>
      </c>
      <c r="T222" s="269"/>
      <c r="U222" s="269"/>
    </row>
    <row r="223" spans="2:21" ht="34.5" customHeight="1" x14ac:dyDescent="0.25">
      <c r="B223" s="275" t="s">
        <v>331</v>
      </c>
      <c r="C223" s="277"/>
      <c r="D223" s="854" t="s">
        <v>52</v>
      </c>
      <c r="E223" s="854"/>
      <c r="F223" s="79" t="s">
        <v>151</v>
      </c>
      <c r="G223" s="1116">
        <v>1202759891</v>
      </c>
      <c r="H223" s="1116"/>
      <c r="I223" s="1116"/>
      <c r="J223" s="873" t="s">
        <v>518</v>
      </c>
      <c r="K223" s="873"/>
      <c r="L223" s="885">
        <v>43580</v>
      </c>
      <c r="M223" s="856"/>
      <c r="N223" s="112">
        <v>923770253.59000003</v>
      </c>
      <c r="O223" s="115">
        <f>101.62/78.05</f>
        <v>1.3019859064702115</v>
      </c>
      <c r="P223" s="110" t="s">
        <v>461</v>
      </c>
      <c r="Q223" s="817">
        <f t="shared" si="13"/>
        <v>923788717.6987797</v>
      </c>
      <c r="R223" s="819"/>
      <c r="S223" s="269" t="s">
        <v>233</v>
      </c>
      <c r="T223" s="269"/>
      <c r="U223" s="269"/>
    </row>
    <row r="224" spans="2:21" ht="61.5" customHeight="1" x14ac:dyDescent="0.25">
      <c r="B224" s="275" t="s">
        <v>332</v>
      </c>
      <c r="C224" s="277"/>
      <c r="D224" s="854" t="s">
        <v>52</v>
      </c>
      <c r="E224" s="854"/>
      <c r="F224" s="79" t="s">
        <v>151</v>
      </c>
      <c r="G224" s="1116">
        <v>1208653662.2483025</v>
      </c>
      <c r="H224" s="1116"/>
      <c r="I224" s="1116"/>
      <c r="J224" s="472" t="s">
        <v>546</v>
      </c>
      <c r="K224" s="472"/>
      <c r="L224" s="1117">
        <v>43612</v>
      </c>
      <c r="M224" s="1117"/>
      <c r="N224" s="112">
        <v>923770254</v>
      </c>
      <c r="O224" s="115">
        <f>102.12/78.05</f>
        <v>1.3083920563741192</v>
      </c>
      <c r="P224" s="110" t="s">
        <v>519</v>
      </c>
      <c r="Q224" s="817">
        <f t="shared" si="13"/>
        <v>923770254.00000012</v>
      </c>
      <c r="R224" s="819"/>
      <c r="S224" s="1118" t="s">
        <v>594</v>
      </c>
      <c r="T224" s="1119"/>
      <c r="U224" s="1120"/>
    </row>
    <row r="225" spans="2:21" ht="27" customHeight="1" x14ac:dyDescent="0.25">
      <c r="B225" s="275" t="s">
        <v>1107</v>
      </c>
      <c r="C225" s="277"/>
      <c r="D225" s="854" t="s">
        <v>52</v>
      </c>
      <c r="E225" s="854"/>
      <c r="F225" s="79" t="s">
        <v>151</v>
      </c>
      <c r="G225" s="1116">
        <v>1208653662.2483025</v>
      </c>
      <c r="H225" s="1116"/>
      <c r="I225" s="1116"/>
      <c r="J225" s="472"/>
      <c r="K225" s="472"/>
      <c r="L225" s="1117"/>
      <c r="M225" s="1117"/>
      <c r="N225" s="112">
        <v>923770254</v>
      </c>
      <c r="O225" s="115">
        <f t="shared" ref="O225:O226" si="15">102.12/78.05</f>
        <v>1.3083920563741192</v>
      </c>
      <c r="P225" s="110" t="s">
        <v>519</v>
      </c>
      <c r="Q225" s="817">
        <f t="shared" si="13"/>
        <v>923770254.00000012</v>
      </c>
      <c r="R225" s="819"/>
      <c r="S225" s="1121"/>
      <c r="T225" s="1122"/>
      <c r="U225" s="1123"/>
    </row>
    <row r="226" spans="2:21" ht="27" customHeight="1" x14ac:dyDescent="0.25">
      <c r="B226" s="275" t="s">
        <v>1108</v>
      </c>
      <c r="C226" s="277"/>
      <c r="D226" s="854" t="s">
        <v>52</v>
      </c>
      <c r="E226" s="854"/>
      <c r="F226" s="79" t="s">
        <v>151</v>
      </c>
      <c r="G226" s="1116">
        <v>1104224629.5033953</v>
      </c>
      <c r="H226" s="1116"/>
      <c r="I226" s="1116"/>
      <c r="J226" s="472"/>
      <c r="K226" s="472"/>
      <c r="L226" s="1117"/>
      <c r="M226" s="1117"/>
      <c r="N226" s="112">
        <v>852687174</v>
      </c>
      <c r="O226" s="115">
        <f t="shared" si="15"/>
        <v>1.3083920563741192</v>
      </c>
      <c r="P226" s="110" t="s">
        <v>519</v>
      </c>
      <c r="Q226" s="817">
        <f t="shared" si="13"/>
        <v>843955467.41813552</v>
      </c>
      <c r="R226" s="819"/>
      <c r="S226" s="1124"/>
      <c r="T226" s="1125"/>
      <c r="U226" s="1126"/>
    </row>
    <row r="227" spans="2:21" ht="15.75" customHeight="1" x14ac:dyDescent="0.25">
      <c r="B227" s="275" t="s">
        <v>1109</v>
      </c>
      <c r="C227" s="277"/>
      <c r="D227" s="854" t="s">
        <v>52</v>
      </c>
      <c r="E227" s="854"/>
      <c r="F227" s="79" t="s">
        <v>151</v>
      </c>
      <c r="G227" s="1116">
        <v>11552029.939495197</v>
      </c>
      <c r="H227" s="1116"/>
      <c r="I227" s="1116"/>
      <c r="J227" s="873" t="s">
        <v>1110</v>
      </c>
      <c r="K227" s="873"/>
      <c r="L227" s="1127">
        <v>43748</v>
      </c>
      <c r="M227" s="1128"/>
      <c r="N227" s="112"/>
      <c r="O227" s="115">
        <f>103.26/78.05</f>
        <v>1.322998078155029</v>
      </c>
      <c r="P227" s="110" t="s">
        <v>599</v>
      </c>
      <c r="Q227" s="817">
        <f t="shared" si="13"/>
        <v>8731705.7599999998</v>
      </c>
      <c r="R227" s="819"/>
      <c r="S227" s="269" t="s">
        <v>1111</v>
      </c>
      <c r="T227" s="269"/>
      <c r="U227" s="269"/>
    </row>
    <row r="228" spans="2:21" ht="15.75" x14ac:dyDescent="0.25">
      <c r="B228" s="275" t="s">
        <v>554</v>
      </c>
      <c r="C228" s="277"/>
      <c r="D228" s="854" t="s">
        <v>52</v>
      </c>
      <c r="E228" s="854"/>
      <c r="F228" s="79" t="s">
        <v>151</v>
      </c>
      <c r="G228" s="1116">
        <v>1128103492.4694428</v>
      </c>
      <c r="H228" s="1116"/>
      <c r="I228" s="1116"/>
      <c r="J228" s="873" t="s">
        <v>555</v>
      </c>
      <c r="K228" s="873"/>
      <c r="L228" s="1127">
        <v>43748</v>
      </c>
      <c r="M228" s="1128"/>
      <c r="N228" s="112">
        <v>852687174</v>
      </c>
      <c r="O228" s="115">
        <f>103.26/78.05</f>
        <v>1.322998078155029</v>
      </c>
      <c r="P228" s="110" t="s">
        <v>599</v>
      </c>
      <c r="Q228" s="817">
        <f t="shared" si="13"/>
        <v>852687174</v>
      </c>
      <c r="R228" s="819"/>
      <c r="S228" s="1118" t="s">
        <v>600</v>
      </c>
      <c r="T228" s="1119"/>
      <c r="U228" s="1120"/>
    </row>
    <row r="229" spans="2:21" ht="15.75" x14ac:dyDescent="0.25">
      <c r="B229" s="275" t="s">
        <v>595</v>
      </c>
      <c r="C229" s="277"/>
      <c r="D229" s="854" t="s">
        <v>52</v>
      </c>
      <c r="E229" s="854"/>
      <c r="F229" s="79" t="s">
        <v>151</v>
      </c>
      <c r="G229" s="1116">
        <v>1128103492.4694428</v>
      </c>
      <c r="H229" s="1116"/>
      <c r="I229" s="1116"/>
      <c r="J229" s="873" t="s">
        <v>596</v>
      </c>
      <c r="K229" s="873"/>
      <c r="L229" s="1127">
        <v>43748</v>
      </c>
      <c r="M229" s="1128"/>
      <c r="N229" s="112">
        <v>852687174</v>
      </c>
      <c r="O229" s="115">
        <f t="shared" ref="O229:O233" si="16">103.26/78.05</f>
        <v>1.322998078155029</v>
      </c>
      <c r="P229" s="110" t="s">
        <v>599</v>
      </c>
      <c r="Q229" s="817">
        <f t="shared" si="13"/>
        <v>852687174</v>
      </c>
      <c r="R229" s="819"/>
      <c r="S229" s="1121"/>
      <c r="T229" s="1122"/>
      <c r="U229" s="1123"/>
    </row>
    <row r="230" spans="2:21" ht="15" customHeight="1" x14ac:dyDescent="0.25">
      <c r="B230" s="275" t="s">
        <v>597</v>
      </c>
      <c r="C230" s="277"/>
      <c r="D230" s="854" t="s">
        <v>52</v>
      </c>
      <c r="E230" s="854"/>
      <c r="F230" s="79" t="s">
        <v>151</v>
      </c>
      <c r="G230" s="1116">
        <v>1128103492.4694428</v>
      </c>
      <c r="H230" s="1116"/>
      <c r="I230" s="1116"/>
      <c r="J230" s="873" t="s">
        <v>598</v>
      </c>
      <c r="K230" s="873"/>
      <c r="L230" s="1127">
        <v>43748</v>
      </c>
      <c r="M230" s="1128"/>
      <c r="N230" s="112">
        <v>852687174</v>
      </c>
      <c r="O230" s="115">
        <f t="shared" si="16"/>
        <v>1.322998078155029</v>
      </c>
      <c r="P230" s="110" t="s">
        <v>599</v>
      </c>
      <c r="Q230" s="817">
        <f t="shared" si="13"/>
        <v>852687174</v>
      </c>
      <c r="R230" s="819"/>
      <c r="S230" s="1121"/>
      <c r="T230" s="1122"/>
      <c r="U230" s="1123"/>
    </row>
    <row r="231" spans="2:21" ht="15" customHeight="1" x14ac:dyDescent="0.25">
      <c r="B231" s="275" t="s">
        <v>601</v>
      </c>
      <c r="C231" s="277"/>
      <c r="D231" s="854" t="s">
        <v>52</v>
      </c>
      <c r="E231" s="854"/>
      <c r="F231" s="79" t="s">
        <v>151</v>
      </c>
      <c r="G231" s="1116">
        <v>1128103492.4694428</v>
      </c>
      <c r="H231" s="1116"/>
      <c r="I231" s="1116"/>
      <c r="J231" s="873" t="s">
        <v>602</v>
      </c>
      <c r="K231" s="873"/>
      <c r="L231" s="1127">
        <v>43748</v>
      </c>
      <c r="M231" s="1128"/>
      <c r="N231" s="112">
        <v>852687174</v>
      </c>
      <c r="O231" s="115">
        <f t="shared" si="16"/>
        <v>1.322998078155029</v>
      </c>
      <c r="P231" s="110" t="s">
        <v>599</v>
      </c>
      <c r="Q231" s="817">
        <f t="shared" si="13"/>
        <v>852687174</v>
      </c>
      <c r="R231" s="819"/>
      <c r="S231" s="1121"/>
      <c r="T231" s="1122"/>
      <c r="U231" s="1123"/>
    </row>
    <row r="232" spans="2:21" ht="15" customHeight="1" x14ac:dyDescent="0.25">
      <c r="B232" s="275" t="s">
        <v>603</v>
      </c>
      <c r="C232" s="277"/>
      <c r="D232" s="854" t="s">
        <v>52</v>
      </c>
      <c r="E232" s="854"/>
      <c r="F232" s="79" t="s">
        <v>151</v>
      </c>
      <c r="G232" s="1116">
        <v>1128103492.4694428</v>
      </c>
      <c r="H232" s="1116"/>
      <c r="I232" s="1116"/>
      <c r="J232" s="873" t="s">
        <v>604</v>
      </c>
      <c r="K232" s="873"/>
      <c r="L232" s="1127">
        <v>43748</v>
      </c>
      <c r="M232" s="1128"/>
      <c r="N232" s="112">
        <v>852687174</v>
      </c>
      <c r="O232" s="115">
        <f t="shared" si="16"/>
        <v>1.322998078155029</v>
      </c>
      <c r="P232" s="110" t="s">
        <v>599</v>
      </c>
      <c r="Q232" s="817">
        <f t="shared" si="13"/>
        <v>852687174</v>
      </c>
      <c r="R232" s="819"/>
      <c r="S232" s="1121"/>
      <c r="T232" s="1122"/>
      <c r="U232" s="1123"/>
    </row>
    <row r="233" spans="2:21" ht="15" customHeight="1" x14ac:dyDescent="0.25">
      <c r="B233" s="275" t="s">
        <v>1112</v>
      </c>
      <c r="C233" s="277"/>
      <c r="D233" s="854" t="s">
        <v>52</v>
      </c>
      <c r="E233" s="854"/>
      <c r="F233" s="79" t="s">
        <v>151</v>
      </c>
      <c r="G233" s="1116">
        <f>142220.912723917</f>
        <v>142220.91272391699</v>
      </c>
      <c r="H233" s="1116"/>
      <c r="I233" s="1116"/>
      <c r="J233" s="873"/>
      <c r="K233" s="873"/>
      <c r="L233" s="1127">
        <v>43748</v>
      </c>
      <c r="M233" s="1128"/>
      <c r="N233" s="112"/>
      <c r="O233" s="115">
        <f t="shared" si="16"/>
        <v>1.322998078155029</v>
      </c>
      <c r="P233" s="110" t="s">
        <v>599</v>
      </c>
      <c r="Q233" s="817">
        <f t="shared" si="13"/>
        <v>107498.95640230215</v>
      </c>
      <c r="R233" s="819"/>
      <c r="S233" s="1124"/>
      <c r="T233" s="1125"/>
      <c r="U233" s="1126"/>
    </row>
    <row r="234" spans="2:21" ht="15" hidden="1" customHeight="1" x14ac:dyDescent="0.25">
      <c r="B234" s="275" t="s">
        <v>1113</v>
      </c>
      <c r="C234" s="277"/>
      <c r="D234" s="854" t="s">
        <v>52</v>
      </c>
      <c r="E234" s="854"/>
      <c r="F234" s="79" t="s">
        <v>151</v>
      </c>
      <c r="G234" s="1116">
        <v>1134002930</v>
      </c>
      <c r="H234" s="1116"/>
      <c r="I234" s="1116"/>
      <c r="J234" s="873" t="s">
        <v>1114</v>
      </c>
      <c r="K234" s="873"/>
      <c r="L234" s="885">
        <v>43844</v>
      </c>
      <c r="M234" s="856"/>
      <c r="N234" s="112">
        <v>852687174</v>
      </c>
      <c r="O234" s="115">
        <f>103.8/78.05</f>
        <v>1.3299167200512492</v>
      </c>
      <c r="P234" s="110" t="s">
        <v>613</v>
      </c>
      <c r="Q234" s="817">
        <f t="shared" si="13"/>
        <v>852687174.24373794</v>
      </c>
      <c r="R234" s="819"/>
      <c r="S234" s="269" t="s">
        <v>1115</v>
      </c>
      <c r="T234" s="269"/>
      <c r="U234" s="269"/>
    </row>
    <row r="235" spans="2:21" ht="15" hidden="1" customHeight="1" x14ac:dyDescent="0.25">
      <c r="B235" s="275" t="s">
        <v>1116</v>
      </c>
      <c r="C235" s="277"/>
      <c r="D235" s="854" t="s">
        <v>52</v>
      </c>
      <c r="E235" s="854"/>
      <c r="F235" s="79" t="s">
        <v>151</v>
      </c>
      <c r="G235" s="1116">
        <v>1139221904.97</v>
      </c>
      <c r="H235" s="1116"/>
      <c r="I235" s="1116"/>
      <c r="J235" s="873" t="s">
        <v>1117</v>
      </c>
      <c r="K235" s="873"/>
      <c r="L235" s="885">
        <v>43893</v>
      </c>
      <c r="M235" s="856"/>
      <c r="N235" s="112">
        <v>852687174</v>
      </c>
      <c r="O235" s="115">
        <f>104.24/78.05</f>
        <v>1.3355541319666879</v>
      </c>
      <c r="P235" s="110" t="s">
        <v>1118</v>
      </c>
      <c r="Q235" s="817">
        <f t="shared" si="13"/>
        <v>852995679.99720371</v>
      </c>
      <c r="R235" s="819"/>
      <c r="S235" s="269" t="s">
        <v>1119</v>
      </c>
      <c r="T235" s="269"/>
      <c r="U235" s="269"/>
    </row>
    <row r="236" spans="2:21" ht="21.75" hidden="1" customHeight="1" x14ac:dyDescent="0.25">
      <c r="B236" s="275" t="s">
        <v>1120</v>
      </c>
      <c r="C236" s="277"/>
      <c r="D236" s="854" t="s">
        <v>52</v>
      </c>
      <c r="E236" s="854"/>
      <c r="F236" s="79" t="s">
        <v>151</v>
      </c>
      <c r="G236" s="1116">
        <v>1146457297</v>
      </c>
      <c r="H236" s="1116"/>
      <c r="I236" s="1116"/>
      <c r="J236" s="873" t="s">
        <v>1121</v>
      </c>
      <c r="K236" s="873"/>
      <c r="L236" s="885">
        <v>43906</v>
      </c>
      <c r="M236" s="856"/>
      <c r="N236" s="112">
        <v>852687174</v>
      </c>
      <c r="O236" s="115">
        <f>104.94/78.05</f>
        <v>1.3445227418321588</v>
      </c>
      <c r="P236" s="110" t="s">
        <v>1122</v>
      </c>
      <c r="Q236" s="817">
        <f t="shared" si="13"/>
        <v>852687173.91700017</v>
      </c>
      <c r="R236" s="819"/>
      <c r="S236" s="269" t="s">
        <v>1123</v>
      </c>
      <c r="T236" s="269"/>
      <c r="U236" s="269"/>
    </row>
    <row r="237" spans="2:21" ht="12.75" hidden="1" customHeight="1" x14ac:dyDescent="0.25">
      <c r="B237" s="275" t="s">
        <v>1124</v>
      </c>
      <c r="C237" s="277"/>
      <c r="D237" s="854" t="s">
        <v>52</v>
      </c>
      <c r="E237" s="854"/>
      <c r="F237" s="79" t="s">
        <v>151</v>
      </c>
      <c r="G237" s="1116">
        <v>1159384899</v>
      </c>
      <c r="H237" s="1116"/>
      <c r="I237" s="1116"/>
      <c r="J237" s="873" t="s">
        <v>1125</v>
      </c>
      <c r="K237" s="873"/>
      <c r="L237" s="885">
        <v>43935</v>
      </c>
      <c r="M237" s="856"/>
      <c r="N237" s="112">
        <v>852687174</v>
      </c>
      <c r="O237" s="115">
        <f>105.53/78.05</f>
        <v>1.35208199871877</v>
      </c>
      <c r="P237" s="110" t="s">
        <v>1126</v>
      </c>
      <c r="Q237" s="817">
        <f t="shared" si="13"/>
        <v>857481203.13607502</v>
      </c>
      <c r="R237" s="819"/>
      <c r="S237" s="269" t="s">
        <v>1127</v>
      </c>
      <c r="T237" s="269"/>
      <c r="U237" s="269"/>
    </row>
    <row r="238" spans="2:21" ht="15.75" x14ac:dyDescent="0.25">
      <c r="B238" s="275" t="s">
        <v>1128</v>
      </c>
      <c r="C238" s="277"/>
      <c r="D238" s="854" t="s">
        <v>52</v>
      </c>
      <c r="E238" s="854"/>
      <c r="F238" s="79" t="s">
        <v>151</v>
      </c>
      <c r="G238" s="1116">
        <v>1154760208.74</v>
      </c>
      <c r="H238" s="1116"/>
      <c r="I238" s="1116"/>
      <c r="J238" s="873" t="s">
        <v>1129</v>
      </c>
      <c r="K238" s="873"/>
      <c r="L238" s="885">
        <v>43973</v>
      </c>
      <c r="M238" s="856"/>
      <c r="N238" s="112">
        <v>852687174</v>
      </c>
      <c r="O238" s="115">
        <f>[25]IPC!$S$13/78.05</f>
        <v>1.3542600896860988</v>
      </c>
      <c r="P238" s="110" t="s">
        <v>1130</v>
      </c>
      <c r="Q238" s="817">
        <f t="shared" si="13"/>
        <v>852687174.00337744</v>
      </c>
      <c r="R238" s="819"/>
      <c r="S238" s="269" t="s">
        <v>1131</v>
      </c>
      <c r="T238" s="269"/>
      <c r="U238" s="269"/>
    </row>
    <row r="239" spans="2:21" ht="15.75" x14ac:dyDescent="0.25">
      <c r="B239" s="275" t="s">
        <v>1132</v>
      </c>
      <c r="C239" s="277"/>
      <c r="D239" s="854" t="s">
        <v>52</v>
      </c>
      <c r="E239" s="854"/>
      <c r="F239" s="79" t="s">
        <v>151</v>
      </c>
      <c r="G239" s="230">
        <v>1151045748.27</v>
      </c>
      <c r="H239" s="132"/>
      <c r="I239" s="132"/>
      <c r="J239" s="873" t="s">
        <v>1133</v>
      </c>
      <c r="K239" s="873"/>
      <c r="L239" s="885">
        <v>43998</v>
      </c>
      <c r="M239" s="856"/>
      <c r="N239" s="112">
        <v>852687174</v>
      </c>
      <c r="O239" s="115">
        <f>[25]IPC!$S$14/78.05</f>
        <v>1.3499039077514414</v>
      </c>
      <c r="P239" s="110" t="s">
        <v>1134</v>
      </c>
      <c r="Q239" s="817">
        <f t="shared" si="13"/>
        <v>852687173.99841964</v>
      </c>
      <c r="R239" s="819"/>
      <c r="S239" s="269" t="s">
        <v>1135</v>
      </c>
      <c r="T239" s="269"/>
      <c r="U239" s="269"/>
    </row>
    <row r="240" spans="2:21" ht="15" x14ac:dyDescent="0.25">
      <c r="B240" s="228"/>
      <c r="C240" s="228"/>
      <c r="D240" s="133"/>
      <c r="E240" s="133"/>
      <c r="F240" s="82"/>
      <c r="G240" s="132"/>
      <c r="H240" s="132"/>
      <c r="I240" s="132"/>
      <c r="J240" s="1129"/>
      <c r="K240" s="1129"/>
      <c r="L240" s="1130"/>
      <c r="M240" s="1131"/>
      <c r="N240" s="1132"/>
      <c r="O240" s="1133"/>
      <c r="P240" s="1134"/>
      <c r="Q240" s="1135"/>
      <c r="R240" s="1135"/>
      <c r="S240" s="228"/>
      <c r="T240" s="228"/>
      <c r="U240" s="228"/>
    </row>
    <row r="241" spans="1:24" ht="15" customHeight="1" x14ac:dyDescent="0.25">
      <c r="A241" s="1136"/>
      <c r="B241" s="329" t="s">
        <v>1136</v>
      </c>
      <c r="C241" s="621"/>
      <c r="D241" s="621"/>
      <c r="E241" s="330"/>
      <c r="F241" s="80"/>
      <c r="G241" s="1137">
        <f>SUM(G202:I237)</f>
        <v>39399876436.169441</v>
      </c>
      <c r="H241" s="1137"/>
      <c r="I241" s="1137"/>
      <c r="J241" s="1138"/>
      <c r="K241" s="1138"/>
      <c r="L241" s="1139"/>
      <c r="M241" s="1140"/>
      <c r="N241" s="1141">
        <f>SUM(N202:P237)</f>
        <v>30697357873.291637</v>
      </c>
      <c r="O241" s="1142"/>
      <c r="P241" s="1143"/>
      <c r="Q241" s="1144">
        <f>SUM(Q202:R237)</f>
        <v>30702621960.908119</v>
      </c>
      <c r="R241" s="1145">
        <f>SUM(R202:T237)</f>
        <v>0</v>
      </c>
      <c r="S241" s="1146">
        <f>+Q241-N241</f>
        <v>5264087.616481781</v>
      </c>
      <c r="T241" s="270"/>
      <c r="U241" s="270"/>
    </row>
    <row r="242" spans="1:24" ht="15" customHeight="1" x14ac:dyDescent="0.25">
      <c r="B242" s="133"/>
      <c r="C242" s="82"/>
      <c r="D242" s="133"/>
      <c r="E242" s="133"/>
      <c r="F242" s="82"/>
      <c r="G242" s="132"/>
      <c r="H242" s="132"/>
      <c r="I242" s="132"/>
      <c r="J242" s="1129"/>
      <c r="K242" s="1129"/>
      <c r="L242" s="1130"/>
      <c r="M242" s="1131"/>
      <c r="N242" s="1132"/>
      <c r="O242" s="1133"/>
      <c r="P242" s="1134"/>
      <c r="Q242" s="1135"/>
      <c r="R242" s="1135"/>
      <c r="S242" s="228"/>
      <c r="T242" s="228"/>
      <c r="U242" s="228"/>
    </row>
    <row r="243" spans="1:24" ht="30" customHeight="1" x14ac:dyDescent="0.25">
      <c r="B243" s="1147" t="s">
        <v>1137</v>
      </c>
      <c r="C243" s="228"/>
      <c r="D243" s="133"/>
      <c r="E243" s="133"/>
      <c r="F243" s="82"/>
      <c r="G243" s="132"/>
      <c r="H243" s="132"/>
      <c r="I243" s="132"/>
      <c r="J243" s="1129"/>
      <c r="K243" s="1129"/>
      <c r="L243" s="1130"/>
      <c r="M243" s="1131"/>
      <c r="N243" s="1132"/>
      <c r="O243" s="1133"/>
      <c r="P243" s="1134"/>
      <c r="Q243" s="1135"/>
      <c r="R243" s="1135"/>
      <c r="S243" s="228"/>
      <c r="T243" s="228"/>
      <c r="U243" s="228"/>
    </row>
    <row r="244" spans="1:24" ht="14.25" customHeight="1" x14ac:dyDescent="0.25">
      <c r="B244" s="1148" t="s">
        <v>1138</v>
      </c>
      <c r="C244" s="1149"/>
      <c r="D244" s="854" t="s">
        <v>52</v>
      </c>
      <c r="E244" s="854"/>
      <c r="F244" s="79" t="s">
        <v>151</v>
      </c>
      <c r="G244" s="1116">
        <v>496102</v>
      </c>
      <c r="H244" s="1116"/>
      <c r="I244" s="1116"/>
      <c r="J244" s="873" t="s">
        <v>1139</v>
      </c>
      <c r="K244" s="873"/>
      <c r="L244" s="885">
        <v>43432</v>
      </c>
      <c r="M244" s="856"/>
      <c r="N244" s="112"/>
      <c r="O244" s="115">
        <f>142.67/111.82</f>
        <v>1.2758898229297084</v>
      </c>
      <c r="P244" s="110" t="s">
        <v>421</v>
      </c>
      <c r="Q244" s="817">
        <f>+G244/O244</f>
        <v>388828.24448026915</v>
      </c>
      <c r="R244" s="819"/>
      <c r="S244" s="269" t="s">
        <v>423</v>
      </c>
      <c r="T244" s="269"/>
      <c r="U244" s="269"/>
    </row>
    <row r="245" spans="1:24" ht="14.25" customHeight="1" x14ac:dyDescent="0.25">
      <c r="B245" s="259" t="s">
        <v>1140</v>
      </c>
      <c r="C245" s="261"/>
      <c r="D245" s="854" t="s">
        <v>52</v>
      </c>
      <c r="E245" s="854"/>
      <c r="F245" s="79" t="s">
        <v>151</v>
      </c>
      <c r="G245" s="1116">
        <v>3773012.800566304</v>
      </c>
      <c r="H245" s="1116"/>
      <c r="I245" s="1116"/>
      <c r="J245" s="873" t="s">
        <v>1141</v>
      </c>
      <c r="K245" s="873"/>
      <c r="L245" s="885">
        <v>43748</v>
      </c>
      <c r="M245" s="856"/>
      <c r="N245" s="112"/>
      <c r="O245" s="115">
        <f>103.26/111.82</f>
        <v>0.92344839921302102</v>
      </c>
      <c r="P245" s="110" t="s">
        <v>599</v>
      </c>
      <c r="Q245" s="918">
        <v>2851865.67</v>
      </c>
      <c r="R245" s="919"/>
      <c r="S245" s="269" t="s">
        <v>1142</v>
      </c>
      <c r="T245" s="269"/>
      <c r="U245" s="269"/>
    </row>
    <row r="246" spans="1:24" ht="14.25" customHeight="1" x14ac:dyDescent="0.25">
      <c r="B246" s="259" t="s">
        <v>1143</v>
      </c>
      <c r="C246" s="261"/>
      <c r="D246" s="854" t="s">
        <v>52</v>
      </c>
      <c r="E246" s="854"/>
      <c r="F246" s="79" t="s">
        <v>151</v>
      </c>
      <c r="G246" s="1116">
        <v>389605</v>
      </c>
      <c r="H246" s="1116"/>
      <c r="I246" s="1116"/>
      <c r="J246" s="873"/>
      <c r="K246" s="873"/>
      <c r="L246" s="885">
        <v>43935</v>
      </c>
      <c r="M246" s="856"/>
      <c r="N246" s="225"/>
      <c r="O246" s="115">
        <f>105.53/78.05</f>
        <v>1.35208199871877</v>
      </c>
      <c r="P246" s="113" t="s">
        <v>1126</v>
      </c>
      <c r="Q246" s="836">
        <f t="shared" ref="Q246" si="17">+G246/O246</f>
        <v>288151.90230266278</v>
      </c>
      <c r="R246" s="836"/>
      <c r="S246" s="269" t="s">
        <v>1144</v>
      </c>
      <c r="T246" s="269"/>
      <c r="U246" s="269"/>
    </row>
    <row r="247" spans="1:24" ht="14.25" customHeight="1" x14ac:dyDescent="0.25">
      <c r="A247" s="1136"/>
      <c r="B247" s="329" t="s">
        <v>1145</v>
      </c>
      <c r="C247" s="621"/>
      <c r="D247" s="621"/>
      <c r="E247" s="330"/>
      <c r="F247" s="80"/>
      <c r="G247" s="1137">
        <f>SUM(G244:H246)</f>
        <v>4658719.8005663045</v>
      </c>
      <c r="H247" s="1137"/>
      <c r="I247" s="1137"/>
      <c r="J247" s="1138"/>
      <c r="K247" s="1138"/>
      <c r="L247" s="1139"/>
      <c r="M247" s="1140"/>
      <c r="N247" s="1137">
        <f>SUM(N244:N246)</f>
        <v>0</v>
      </c>
      <c r="O247" s="1137"/>
      <c r="P247" s="1137"/>
      <c r="Q247" s="1144">
        <f t="shared" ref="Q247:R247" si="18">SUM(Q244:R246)</f>
        <v>3528845.8167829318</v>
      </c>
      <c r="R247" s="1145">
        <f t="shared" si="18"/>
        <v>0</v>
      </c>
      <c r="S247" s="1146">
        <f>+Q247-N247</f>
        <v>3528845.8167829318</v>
      </c>
      <c r="T247" s="270"/>
      <c r="U247" s="270"/>
    </row>
    <row r="248" spans="1:24" ht="36" customHeight="1" x14ac:dyDescent="0.25">
      <c r="A248" s="1136"/>
      <c r="B248" s="329" t="s">
        <v>1146</v>
      </c>
      <c r="C248" s="621"/>
      <c r="D248" s="621"/>
      <c r="E248" s="330"/>
      <c r="F248" s="80"/>
      <c r="G248" s="1137">
        <f>+G241+G247</f>
        <v>39404535155.970009</v>
      </c>
      <c r="H248" s="1137"/>
      <c r="I248" s="1137"/>
      <c r="J248" s="1138"/>
      <c r="K248" s="1138"/>
      <c r="L248" s="1139"/>
      <c r="M248" s="1140"/>
      <c r="N248" s="1137">
        <f>+N241+N247</f>
        <v>30697357873.291637</v>
      </c>
      <c r="O248" s="1137"/>
      <c r="P248" s="1137"/>
      <c r="Q248" s="1144">
        <f t="shared" ref="Q248:R248" si="19">+Q241+Q247</f>
        <v>30706150806.724903</v>
      </c>
      <c r="R248" s="1145">
        <f t="shared" si="19"/>
        <v>0</v>
      </c>
      <c r="S248" s="1146">
        <f>+Q248-N248</f>
        <v>8792933.433265686</v>
      </c>
      <c r="T248" s="270"/>
      <c r="U248" s="270"/>
      <c r="X248" s="77"/>
    </row>
    <row r="249" spans="1:24" ht="14.25" customHeight="1" x14ac:dyDescent="0.25">
      <c r="B249" s="228"/>
      <c r="C249" s="228"/>
      <c r="D249" s="133"/>
      <c r="E249" s="133"/>
      <c r="F249" s="82"/>
      <c r="G249" s="132"/>
      <c r="H249" s="132"/>
      <c r="I249" s="132"/>
      <c r="J249" s="1129"/>
      <c r="K249" s="1129"/>
      <c r="L249" s="1130"/>
      <c r="M249" s="1131"/>
      <c r="N249" s="1132"/>
      <c r="O249" s="1133"/>
      <c r="P249" s="1134"/>
      <c r="Q249" s="1135"/>
      <c r="R249" s="1135"/>
      <c r="S249" s="228"/>
      <c r="T249" s="228"/>
      <c r="U249" s="228"/>
      <c r="X249" s="78"/>
    </row>
    <row r="250" spans="1:24" ht="14.25" customHeight="1" x14ac:dyDescent="0.25">
      <c r="B250" s="228"/>
      <c r="C250" s="228"/>
      <c r="D250" s="133"/>
      <c r="E250" s="133"/>
      <c r="F250" s="82"/>
      <c r="G250" s="132"/>
      <c r="H250" s="132"/>
      <c r="I250" s="132"/>
      <c r="J250" s="1129"/>
      <c r="K250" s="1129"/>
      <c r="L250" s="1130"/>
      <c r="M250" s="1131"/>
      <c r="N250" s="1132"/>
      <c r="O250" s="1133"/>
      <c r="P250" s="1134"/>
      <c r="Q250" s="1135"/>
      <c r="R250" s="1135"/>
      <c r="S250" s="228"/>
      <c r="T250" s="228"/>
      <c r="U250" s="228"/>
    </row>
    <row r="251" spans="1:24" ht="45" customHeight="1" x14ac:dyDescent="0.2"/>
    <row r="252" spans="1:24" ht="14.25" customHeight="1" x14ac:dyDescent="0.2">
      <c r="A252" s="1" t="s">
        <v>620</v>
      </c>
      <c r="B252" s="409" t="s">
        <v>319</v>
      </c>
      <c r="C252" s="409"/>
      <c r="D252" s="409"/>
      <c r="E252" s="409"/>
      <c r="F252" s="409"/>
      <c r="G252" s="409"/>
      <c r="H252" s="409"/>
      <c r="I252" s="409"/>
      <c r="J252" s="409"/>
      <c r="K252" s="409"/>
      <c r="L252" s="409"/>
      <c r="M252" s="409"/>
      <c r="N252" s="409"/>
      <c r="O252" s="409"/>
      <c r="P252" s="409"/>
      <c r="Q252" s="409"/>
      <c r="R252" s="409"/>
      <c r="S252" s="409"/>
      <c r="T252" s="409"/>
      <c r="U252" s="409"/>
    </row>
    <row r="253" spans="1:24" ht="48" customHeight="1" x14ac:dyDescent="0.2">
      <c r="B253" s="774" t="s">
        <v>138</v>
      </c>
      <c r="C253" s="774"/>
      <c r="D253" s="775" t="s">
        <v>139</v>
      </c>
      <c r="E253" s="775"/>
      <c r="F253" s="775" t="s">
        <v>140</v>
      </c>
      <c r="G253" s="778" t="s">
        <v>141</v>
      </c>
      <c r="H253" s="778"/>
      <c r="I253" s="778"/>
      <c r="J253" s="778"/>
      <c r="K253" s="778"/>
      <c r="L253" s="778"/>
      <c r="M253" s="778"/>
      <c r="N253" s="778" t="s">
        <v>142</v>
      </c>
      <c r="O253" s="778"/>
      <c r="P253" s="778"/>
      <c r="Q253" s="778"/>
      <c r="R253" s="778"/>
      <c r="S253" s="778" t="s">
        <v>99</v>
      </c>
      <c r="T253" s="778"/>
      <c r="U253" s="778"/>
    </row>
    <row r="254" spans="1:24" ht="14.25" customHeight="1" x14ac:dyDescent="0.2">
      <c r="B254" s="774"/>
      <c r="C254" s="774"/>
      <c r="D254" s="775"/>
      <c r="E254" s="775"/>
      <c r="F254" s="775"/>
      <c r="G254" s="794" t="s">
        <v>143</v>
      </c>
      <c r="H254" s="775"/>
      <c r="I254" s="775"/>
      <c r="J254" s="794" t="s">
        <v>144</v>
      </c>
      <c r="K254" s="794"/>
      <c r="L254" s="794" t="s">
        <v>1060</v>
      </c>
      <c r="M254" s="794"/>
      <c r="N254" s="221" t="s">
        <v>145</v>
      </c>
      <c r="O254" s="28" t="s">
        <v>146</v>
      </c>
      <c r="P254" s="221" t="s">
        <v>147</v>
      </c>
      <c r="Q254" s="794" t="s">
        <v>148</v>
      </c>
      <c r="R254" s="794"/>
      <c r="S254" s="778"/>
      <c r="T254" s="778"/>
      <c r="U254" s="778"/>
    </row>
    <row r="255" spans="1:24" ht="14.25" customHeight="1" x14ac:dyDescent="0.2">
      <c r="B255" s="269" t="s">
        <v>149</v>
      </c>
      <c r="C255" s="269"/>
      <c r="D255" s="871" t="s">
        <v>22</v>
      </c>
      <c r="E255" s="854"/>
      <c r="F255" s="79" t="s">
        <v>151</v>
      </c>
      <c r="G255" s="886">
        <v>15367645546</v>
      </c>
      <c r="H255" s="886"/>
      <c r="I255" s="886"/>
      <c r="J255" s="472" t="s">
        <v>320</v>
      </c>
      <c r="K255" s="472"/>
      <c r="L255" s="871" t="s">
        <v>294</v>
      </c>
      <c r="M255" s="854"/>
      <c r="N255" s="229">
        <v>12478470154</v>
      </c>
      <c r="O255" s="59">
        <f>137.71/111.82</f>
        <v>1.2315328206045431</v>
      </c>
      <c r="P255" s="50" t="s">
        <v>240</v>
      </c>
      <c r="Q255" s="790">
        <f>+G255/O255</f>
        <v>12478470154.336794</v>
      </c>
      <c r="R255" s="790"/>
      <c r="S255" s="269" t="s">
        <v>233</v>
      </c>
      <c r="T255" s="269"/>
      <c r="U255" s="269"/>
    </row>
    <row r="256" spans="1:24" ht="14.25" customHeight="1" x14ac:dyDescent="0.2">
      <c r="B256" s="217"/>
      <c r="C256" s="217"/>
      <c r="D256" s="218"/>
      <c r="E256" s="218"/>
      <c r="F256" s="79"/>
      <c r="G256" s="223"/>
      <c r="H256" s="223"/>
      <c r="I256" s="223"/>
      <c r="J256" s="216"/>
      <c r="K256" s="216"/>
      <c r="L256" s="224"/>
      <c r="M256" s="218"/>
      <c r="N256" s="229"/>
      <c r="O256" s="59"/>
      <c r="P256" s="50"/>
      <c r="Q256" s="226"/>
      <c r="R256" s="226"/>
      <c r="S256" s="217"/>
      <c r="T256" s="217"/>
      <c r="U256" s="217"/>
    </row>
    <row r="257" spans="1:21" ht="14.25" customHeight="1" x14ac:dyDescent="0.2">
      <c r="B257" s="217"/>
      <c r="C257" s="217"/>
      <c r="D257" s="218"/>
      <c r="E257" s="218"/>
      <c r="F257" s="79"/>
      <c r="G257" s="223"/>
      <c r="H257" s="223"/>
      <c r="I257" s="223"/>
      <c r="J257" s="216"/>
      <c r="K257" s="216"/>
      <c r="L257" s="224"/>
      <c r="M257" s="218"/>
      <c r="N257" s="229"/>
      <c r="O257" s="59"/>
      <c r="P257" s="50"/>
      <c r="Q257" s="226"/>
      <c r="R257" s="226"/>
      <c r="S257" s="217"/>
      <c r="T257" s="217"/>
      <c r="U257" s="217"/>
    </row>
    <row r="258" spans="1:21" ht="14.25" customHeight="1" x14ac:dyDescent="0.2"/>
    <row r="259" spans="1:21" ht="14.25" customHeight="1" x14ac:dyDescent="0.2"/>
    <row r="260" spans="1:21" ht="14.25" customHeight="1" x14ac:dyDescent="0.2"/>
    <row r="261" spans="1:21" ht="14.25" customHeight="1" x14ac:dyDescent="0.2">
      <c r="N261" s="87" t="s">
        <v>321</v>
      </c>
    </row>
    <row r="262" spans="1:21" ht="30" customHeight="1" x14ac:dyDescent="0.2">
      <c r="B262" s="211"/>
      <c r="C262" s="212"/>
      <c r="D262" s="81"/>
      <c r="E262" s="81"/>
      <c r="F262" s="81"/>
      <c r="G262" s="107"/>
      <c r="H262" s="107"/>
      <c r="I262" s="107"/>
      <c r="J262" s="42"/>
      <c r="K262" s="42"/>
      <c r="L262" s="43"/>
      <c r="M262" s="43"/>
      <c r="N262" s="44"/>
      <c r="O262" s="44"/>
      <c r="P262" s="44"/>
      <c r="Q262" s="107"/>
      <c r="R262" s="107"/>
      <c r="S262" s="46"/>
      <c r="T262" s="46"/>
      <c r="U262" s="47"/>
    </row>
    <row r="263" spans="1:21" ht="18.75" customHeight="1" x14ac:dyDescent="0.2">
      <c r="A263" s="1" t="s">
        <v>616</v>
      </c>
      <c r="B263" s="388" t="s">
        <v>322</v>
      </c>
      <c r="C263" s="389"/>
      <c r="D263" s="389"/>
      <c r="E263" s="389"/>
      <c r="F263" s="389"/>
      <c r="G263" s="389"/>
      <c r="H263" s="389"/>
      <c r="I263" s="389"/>
      <c r="J263" s="389"/>
      <c r="K263" s="389"/>
      <c r="L263" s="389"/>
      <c r="M263" s="389"/>
      <c r="N263" s="389"/>
      <c r="O263" s="389"/>
      <c r="P263" s="389"/>
      <c r="Q263" s="389"/>
      <c r="R263" s="389"/>
      <c r="S263" s="389"/>
      <c r="T263" s="389"/>
      <c r="U263" s="390"/>
    </row>
    <row r="264" spans="1:21" ht="15" customHeight="1" x14ac:dyDescent="0.2">
      <c r="B264" s="774" t="s">
        <v>138</v>
      </c>
      <c r="C264" s="774"/>
      <c r="D264" s="775" t="s">
        <v>139</v>
      </c>
      <c r="E264" s="775"/>
      <c r="F264" s="775" t="s">
        <v>140</v>
      </c>
      <c r="G264" s="778" t="s">
        <v>141</v>
      </c>
      <c r="H264" s="778"/>
      <c r="I264" s="778"/>
      <c r="J264" s="778"/>
      <c r="K264" s="778"/>
      <c r="L264" s="778"/>
      <c r="M264" s="778"/>
      <c r="N264" s="778" t="s">
        <v>142</v>
      </c>
      <c r="O264" s="778"/>
      <c r="P264" s="778"/>
      <c r="Q264" s="778"/>
      <c r="R264" s="778"/>
      <c r="S264" s="778" t="s">
        <v>99</v>
      </c>
      <c r="T264" s="778"/>
      <c r="U264" s="778"/>
    </row>
    <row r="265" spans="1:21" ht="15" customHeight="1" x14ac:dyDescent="0.2">
      <c r="B265" s="774"/>
      <c r="C265" s="774"/>
      <c r="D265" s="775"/>
      <c r="E265" s="775"/>
      <c r="F265" s="775"/>
      <c r="G265" s="794" t="s">
        <v>143</v>
      </c>
      <c r="H265" s="775"/>
      <c r="I265" s="775"/>
      <c r="J265" s="794" t="s">
        <v>144</v>
      </c>
      <c r="K265" s="794"/>
      <c r="L265" s="794" t="s">
        <v>1060</v>
      </c>
      <c r="M265" s="794"/>
      <c r="N265" s="221" t="s">
        <v>145</v>
      </c>
      <c r="O265" s="28" t="s">
        <v>146</v>
      </c>
      <c r="P265" s="221" t="s">
        <v>147</v>
      </c>
      <c r="Q265" s="794" t="s">
        <v>148</v>
      </c>
      <c r="R265" s="794"/>
      <c r="S265" s="778"/>
      <c r="T265" s="778"/>
      <c r="U265" s="778"/>
    </row>
    <row r="266" spans="1:21" ht="15" customHeight="1" x14ac:dyDescent="0.2">
      <c r="B266" s="275" t="s">
        <v>149</v>
      </c>
      <c r="C266" s="277"/>
      <c r="D266" s="472" t="s">
        <v>1147</v>
      </c>
      <c r="E266" s="472"/>
      <c r="F266" s="79" t="s">
        <v>151</v>
      </c>
      <c r="G266" s="887">
        <v>3039215719</v>
      </c>
      <c r="H266" s="887"/>
      <c r="I266" s="887"/>
      <c r="J266" s="889" t="s">
        <v>1148</v>
      </c>
      <c r="K266" s="890"/>
      <c r="L266" s="894" t="s">
        <v>323</v>
      </c>
      <c r="M266" s="895"/>
      <c r="N266" s="116">
        <v>2456948393</v>
      </c>
      <c r="O266" s="59">
        <f>138.32/111.82</f>
        <v>1.2369880164550171</v>
      </c>
      <c r="P266" s="117" t="s">
        <v>444</v>
      </c>
      <c r="Q266" s="892">
        <f t="shared" ref="Q266:Q278" si="20">+G266/O266</f>
        <v>2456948392.8468766</v>
      </c>
      <c r="R266" s="893"/>
      <c r="S266" s="269" t="s">
        <v>324</v>
      </c>
      <c r="T266" s="269"/>
      <c r="U266" s="269"/>
    </row>
    <row r="267" spans="1:21" ht="15" customHeight="1" x14ac:dyDescent="0.2">
      <c r="B267" s="275" t="s">
        <v>153</v>
      </c>
      <c r="C267" s="277"/>
      <c r="D267" s="472" t="s">
        <v>1147</v>
      </c>
      <c r="E267" s="472"/>
      <c r="F267" s="79" t="s">
        <v>151</v>
      </c>
      <c r="G267" s="887">
        <f>11645347+3039215719</f>
        <v>3050861066</v>
      </c>
      <c r="H267" s="887"/>
      <c r="I267" s="888"/>
      <c r="J267" s="889" t="s">
        <v>1149</v>
      </c>
      <c r="K267" s="890"/>
      <c r="L267" s="891" t="s">
        <v>325</v>
      </c>
      <c r="M267" s="891"/>
      <c r="N267" s="116">
        <v>2456948393</v>
      </c>
      <c r="O267" s="59">
        <f>138.85/111.82</f>
        <v>1.2417277767841173</v>
      </c>
      <c r="P267" s="118" t="s">
        <v>309</v>
      </c>
      <c r="Q267" s="892">
        <f t="shared" si="20"/>
        <v>2456948393.230969</v>
      </c>
      <c r="R267" s="893"/>
      <c r="S267" s="269" t="s">
        <v>324</v>
      </c>
      <c r="T267" s="269"/>
      <c r="U267" s="269"/>
    </row>
    <row r="268" spans="1:21" ht="31.5" customHeight="1" x14ac:dyDescent="0.2">
      <c r="B268" s="275" t="s">
        <v>154</v>
      </c>
      <c r="C268" s="277"/>
      <c r="D268" s="472" t="s">
        <v>1147</v>
      </c>
      <c r="E268" s="472"/>
      <c r="F268" s="79" t="s">
        <v>151</v>
      </c>
      <c r="G268" s="887">
        <v>3069977012</v>
      </c>
      <c r="H268" s="887"/>
      <c r="I268" s="888"/>
      <c r="J268" s="889" t="s">
        <v>1150</v>
      </c>
      <c r="K268" s="890"/>
      <c r="L268" s="891">
        <v>43150</v>
      </c>
      <c r="M268" s="891"/>
      <c r="N268" s="116">
        <v>2456948393</v>
      </c>
      <c r="O268" s="59">
        <f>139.72/111.82</f>
        <v>1.2495081380790556</v>
      </c>
      <c r="P268" s="111" t="s">
        <v>326</v>
      </c>
      <c r="Q268" s="892">
        <f t="shared" si="20"/>
        <v>2456948393.0850272</v>
      </c>
      <c r="R268" s="893"/>
      <c r="S268" s="269" t="s">
        <v>324</v>
      </c>
      <c r="T268" s="269"/>
      <c r="U268" s="269"/>
    </row>
    <row r="269" spans="1:21" ht="15" customHeight="1" x14ac:dyDescent="0.2">
      <c r="B269" s="275" t="s">
        <v>155</v>
      </c>
      <c r="C269" s="277"/>
      <c r="D269" s="472" t="s">
        <v>1147</v>
      </c>
      <c r="E269" s="472"/>
      <c r="F269" s="79" t="s">
        <v>151</v>
      </c>
      <c r="G269" s="887">
        <v>3069977012</v>
      </c>
      <c r="H269" s="887"/>
      <c r="I269" s="888"/>
      <c r="J269" s="889" t="s">
        <v>1151</v>
      </c>
      <c r="K269" s="890"/>
      <c r="L269" s="891">
        <v>43157</v>
      </c>
      <c r="M269" s="891"/>
      <c r="N269" s="116">
        <v>2456948393</v>
      </c>
      <c r="O269" s="59">
        <f>139.72/111.82</f>
        <v>1.2495081380790556</v>
      </c>
      <c r="P269" s="111" t="s">
        <v>327</v>
      </c>
      <c r="Q269" s="892">
        <f t="shared" si="20"/>
        <v>2456948393.0850272</v>
      </c>
      <c r="R269" s="893"/>
      <c r="S269" s="269" t="s">
        <v>291</v>
      </c>
      <c r="T269" s="269"/>
      <c r="U269" s="269"/>
    </row>
    <row r="270" spans="1:21" ht="14.25" x14ac:dyDescent="0.2">
      <c r="B270" s="896" t="s">
        <v>156</v>
      </c>
      <c r="C270" s="897"/>
      <c r="D270" s="898" t="s">
        <v>1147</v>
      </c>
      <c r="E270" s="898"/>
      <c r="F270" s="88" t="s">
        <v>151</v>
      </c>
      <c r="G270" s="899">
        <v>3091729640</v>
      </c>
      <c r="H270" s="899"/>
      <c r="I270" s="892"/>
      <c r="J270" s="900" t="s">
        <v>1152</v>
      </c>
      <c r="K270" s="901"/>
      <c r="L270" s="902">
        <v>43182</v>
      </c>
      <c r="M270" s="902"/>
      <c r="N270" s="116">
        <v>2456948393</v>
      </c>
      <c r="O270" s="109">
        <f>140.71/111.82</f>
        <v>1.2583616526560546</v>
      </c>
      <c r="P270" s="111" t="s">
        <v>318</v>
      </c>
      <c r="Q270" s="892">
        <f t="shared" si="20"/>
        <v>2456948392.7567334</v>
      </c>
      <c r="R270" s="893"/>
      <c r="S270" s="903" t="s">
        <v>291</v>
      </c>
      <c r="T270" s="903"/>
      <c r="U270" s="903"/>
    </row>
    <row r="271" spans="1:21" ht="15" customHeight="1" x14ac:dyDescent="0.2">
      <c r="B271" s="275" t="s">
        <v>157</v>
      </c>
      <c r="C271" s="277"/>
      <c r="D271" s="472" t="s">
        <v>1147</v>
      </c>
      <c r="E271" s="472"/>
      <c r="F271" s="79" t="s">
        <v>151</v>
      </c>
      <c r="G271" s="887">
        <f>3099200240+14282029</f>
        <v>3113482269</v>
      </c>
      <c r="H271" s="887"/>
      <c r="I271" s="888"/>
      <c r="J271" s="889" t="s">
        <v>1153</v>
      </c>
      <c r="K271" s="890"/>
      <c r="L271" s="891">
        <v>43237</v>
      </c>
      <c r="M271" s="891"/>
      <c r="N271" s="116">
        <v>2456948393</v>
      </c>
      <c r="O271" s="109">
        <f>141.7/111.82</f>
        <v>1.2672151672330532</v>
      </c>
      <c r="P271" s="111" t="s">
        <v>376</v>
      </c>
      <c r="Q271" s="892">
        <f t="shared" si="20"/>
        <v>2456948393.2221594</v>
      </c>
      <c r="R271" s="893"/>
      <c r="S271" s="269" t="s">
        <v>291</v>
      </c>
      <c r="T271" s="269"/>
      <c r="U271" s="269"/>
    </row>
    <row r="272" spans="1:21" ht="15" customHeight="1" x14ac:dyDescent="0.2">
      <c r="B272" s="275" t="s">
        <v>158</v>
      </c>
      <c r="C272" s="277"/>
      <c r="D272" s="472" t="s">
        <v>1147</v>
      </c>
      <c r="E272" s="472"/>
      <c r="F272" s="79" t="s">
        <v>151</v>
      </c>
      <c r="G272" s="887">
        <v>3113482269</v>
      </c>
      <c r="H272" s="887"/>
      <c r="I272" s="888"/>
      <c r="J272" s="889" t="s">
        <v>1154</v>
      </c>
      <c r="K272" s="890"/>
      <c r="L272" s="891">
        <v>43249</v>
      </c>
      <c r="M272" s="891"/>
      <c r="N272" s="116">
        <v>2456948393</v>
      </c>
      <c r="O272" s="109">
        <f>141.7/111.82</f>
        <v>1.2672151672330532</v>
      </c>
      <c r="P272" s="111" t="s">
        <v>377</v>
      </c>
      <c r="Q272" s="892">
        <f t="shared" si="20"/>
        <v>2456948393.2221594</v>
      </c>
      <c r="R272" s="893"/>
      <c r="S272" s="269" t="s">
        <v>291</v>
      </c>
      <c r="T272" s="269"/>
      <c r="U272" s="269"/>
    </row>
    <row r="273" spans="2:21" ht="30" customHeight="1" x14ac:dyDescent="0.2">
      <c r="B273" s="275" t="s">
        <v>159</v>
      </c>
      <c r="C273" s="277"/>
      <c r="D273" s="472" t="s">
        <v>1147</v>
      </c>
      <c r="E273" s="472"/>
      <c r="F273" s="79" t="s">
        <v>151</v>
      </c>
      <c r="G273" s="887">
        <v>3126226233</v>
      </c>
      <c r="H273" s="887"/>
      <c r="I273" s="888"/>
      <c r="J273" s="889" t="s">
        <v>1155</v>
      </c>
      <c r="K273" s="890"/>
      <c r="L273" s="891">
        <v>43305</v>
      </c>
      <c r="M273" s="891"/>
      <c r="N273" s="116">
        <v>2456948393</v>
      </c>
      <c r="O273" s="109">
        <f>142.28/111.82</f>
        <v>1.272402074763012</v>
      </c>
      <c r="P273" s="111" t="s">
        <v>396</v>
      </c>
      <c r="Q273" s="892">
        <f t="shared" si="20"/>
        <v>2456948393.1266518</v>
      </c>
      <c r="R273" s="893"/>
      <c r="S273" s="269" t="s">
        <v>324</v>
      </c>
      <c r="T273" s="269"/>
      <c r="U273" s="269"/>
    </row>
    <row r="274" spans="2:21" ht="30" customHeight="1" x14ac:dyDescent="0.2">
      <c r="B274" s="275" t="s">
        <v>234</v>
      </c>
      <c r="C274" s="277"/>
      <c r="D274" s="472" t="s">
        <v>1147</v>
      </c>
      <c r="E274" s="472"/>
      <c r="F274" s="79" t="s">
        <v>151</v>
      </c>
      <c r="G274" s="887">
        <v>3126226233</v>
      </c>
      <c r="H274" s="887"/>
      <c r="I274" s="888"/>
      <c r="J274" s="889" t="s">
        <v>1156</v>
      </c>
      <c r="K274" s="890"/>
      <c r="L274" s="891">
        <v>43313</v>
      </c>
      <c r="M274" s="891"/>
      <c r="N274" s="116">
        <v>2456948393</v>
      </c>
      <c r="O274" s="109">
        <f>142.28/111.82</f>
        <v>1.272402074763012</v>
      </c>
      <c r="P274" s="111" t="s">
        <v>396</v>
      </c>
      <c r="Q274" s="892">
        <f t="shared" si="20"/>
        <v>2456948393.1266518</v>
      </c>
      <c r="R274" s="893"/>
      <c r="S274" s="269" t="s">
        <v>291</v>
      </c>
      <c r="T274" s="269"/>
      <c r="U274" s="269"/>
    </row>
    <row r="275" spans="2:21" ht="15" customHeight="1" x14ac:dyDescent="0.2">
      <c r="B275" s="896" t="s">
        <v>235</v>
      </c>
      <c r="C275" s="897"/>
      <c r="D275" s="898" t="s">
        <v>1147</v>
      </c>
      <c r="E275" s="898"/>
      <c r="F275" s="88" t="s">
        <v>151</v>
      </c>
      <c r="G275" s="899">
        <v>3122051486</v>
      </c>
      <c r="H275" s="899"/>
      <c r="I275" s="892"/>
      <c r="J275" s="900" t="s">
        <v>1157</v>
      </c>
      <c r="K275" s="901"/>
      <c r="L275" s="902">
        <v>43353</v>
      </c>
      <c r="M275" s="902"/>
      <c r="N275" s="116">
        <v>2456948393</v>
      </c>
      <c r="O275" s="109">
        <f>142.27/111.82</f>
        <v>1.2723126453228404</v>
      </c>
      <c r="P275" s="111" t="s">
        <v>407</v>
      </c>
      <c r="Q275" s="892">
        <f t="shared" si="20"/>
        <v>2453839861.9843955</v>
      </c>
      <c r="R275" s="893"/>
      <c r="S275" s="269" t="s">
        <v>1158</v>
      </c>
      <c r="T275" s="269"/>
      <c r="U275" s="269"/>
    </row>
    <row r="276" spans="2:21" ht="15" customHeight="1" x14ac:dyDescent="0.2">
      <c r="B276" s="275" t="s">
        <v>236</v>
      </c>
      <c r="C276" s="277"/>
      <c r="D276" s="472" t="s">
        <v>1147</v>
      </c>
      <c r="E276" s="472"/>
      <c r="F276" s="79" t="s">
        <v>151</v>
      </c>
      <c r="G276" s="887">
        <v>3131060150</v>
      </c>
      <c r="H276" s="887"/>
      <c r="I276" s="888"/>
      <c r="J276" s="889" t="s">
        <v>1159</v>
      </c>
      <c r="K276" s="890"/>
      <c r="L276" s="891">
        <v>43384</v>
      </c>
      <c r="M276" s="891"/>
      <c r="N276" s="116">
        <v>2456948393</v>
      </c>
      <c r="O276" s="109">
        <f>142.5/111.82</f>
        <v>1.2743695224467895</v>
      </c>
      <c r="P276" s="111" t="s">
        <v>419</v>
      </c>
      <c r="Q276" s="892">
        <f t="shared" si="20"/>
        <v>2456948392.7929826</v>
      </c>
      <c r="R276" s="893"/>
      <c r="S276" s="269" t="s">
        <v>291</v>
      </c>
      <c r="T276" s="269"/>
      <c r="U276" s="269"/>
    </row>
    <row r="277" spans="2:21" ht="15" customHeight="1" x14ac:dyDescent="0.2">
      <c r="B277" s="275" t="s">
        <v>237</v>
      </c>
      <c r="C277" s="277"/>
      <c r="D277" s="472" t="s">
        <v>1147</v>
      </c>
      <c r="E277" s="472"/>
      <c r="F277" s="79" t="s">
        <v>151</v>
      </c>
      <c r="G277" s="887">
        <v>3131060150</v>
      </c>
      <c r="H277" s="887"/>
      <c r="I277" s="888"/>
      <c r="J277" s="889" t="s">
        <v>1160</v>
      </c>
      <c r="K277" s="890"/>
      <c r="L277" s="891">
        <v>43384</v>
      </c>
      <c r="M277" s="891"/>
      <c r="N277" s="116">
        <v>2456948393</v>
      </c>
      <c r="O277" s="109">
        <f>142.5/111.82</f>
        <v>1.2743695224467895</v>
      </c>
      <c r="P277" s="111" t="s">
        <v>419</v>
      </c>
      <c r="Q277" s="892">
        <f t="shared" si="20"/>
        <v>2456948392.7929826</v>
      </c>
      <c r="R277" s="893"/>
      <c r="S277" s="269" t="s">
        <v>291</v>
      </c>
      <c r="T277" s="269"/>
      <c r="U277" s="269"/>
    </row>
    <row r="278" spans="2:21" ht="14.25" x14ac:dyDescent="0.2">
      <c r="B278" s="211"/>
      <c r="C278" s="213"/>
      <c r="D278" s="472" t="s">
        <v>1147</v>
      </c>
      <c r="E278" s="472"/>
      <c r="F278" s="79" t="s">
        <v>151</v>
      </c>
      <c r="G278" s="887">
        <v>4008101</v>
      </c>
      <c r="H278" s="887"/>
      <c r="I278" s="888"/>
      <c r="J278" s="889" t="s">
        <v>425</v>
      </c>
      <c r="K278" s="890"/>
      <c r="L278" s="894">
        <v>43431</v>
      </c>
      <c r="M278" s="895"/>
      <c r="N278" s="116"/>
      <c r="O278" s="109">
        <f>142.5/111.82</f>
        <v>1.2743695224467895</v>
      </c>
      <c r="P278" s="111" t="s">
        <v>426</v>
      </c>
      <c r="Q278" s="892">
        <f t="shared" si="20"/>
        <v>3145163.8864561403</v>
      </c>
      <c r="R278" s="893"/>
      <c r="S278" s="269" t="s">
        <v>427</v>
      </c>
      <c r="T278" s="269"/>
      <c r="U278" s="269"/>
    </row>
    <row r="279" spans="2:21" ht="14.25" x14ac:dyDescent="0.2">
      <c r="B279" s="275" t="s">
        <v>238</v>
      </c>
      <c r="C279" s="277"/>
      <c r="D279" s="472" t="s">
        <v>1147</v>
      </c>
      <c r="E279" s="472"/>
      <c r="F279" s="79" t="s">
        <v>151</v>
      </c>
      <c r="G279" s="887">
        <v>3134795450</v>
      </c>
      <c r="H279" s="887"/>
      <c r="I279" s="888"/>
      <c r="J279" s="889" t="s">
        <v>1161</v>
      </c>
      <c r="K279" s="890"/>
      <c r="L279" s="891">
        <v>43432</v>
      </c>
      <c r="M279" s="891"/>
      <c r="N279" s="116">
        <v>2456948393</v>
      </c>
      <c r="O279" s="109">
        <f>142.67/111.82</f>
        <v>1.2758898229297084</v>
      </c>
      <c r="P279" s="111" t="s">
        <v>426</v>
      </c>
      <c r="Q279" s="892">
        <f>+G279/O279</f>
        <v>2456948392.9277353</v>
      </c>
      <c r="R279" s="893"/>
      <c r="S279" s="269" t="s">
        <v>291</v>
      </c>
      <c r="T279" s="269"/>
      <c r="U279" s="269"/>
    </row>
    <row r="280" spans="2:21" ht="14.25" x14ac:dyDescent="0.2">
      <c r="B280" s="275" t="s">
        <v>239</v>
      </c>
      <c r="C280" s="277"/>
      <c r="D280" s="472" t="s">
        <v>1147</v>
      </c>
      <c r="E280" s="472"/>
      <c r="F280" s="79" t="s">
        <v>151</v>
      </c>
      <c r="G280" s="887">
        <v>3138530750</v>
      </c>
      <c r="H280" s="887"/>
      <c r="I280" s="888"/>
      <c r="J280" s="889" t="s">
        <v>1162</v>
      </c>
      <c r="K280" s="890"/>
      <c r="L280" s="891">
        <v>43444</v>
      </c>
      <c r="M280" s="891"/>
      <c r="N280" s="116">
        <v>2456948393</v>
      </c>
      <c r="O280" s="109">
        <f>142.84/111.82</f>
        <v>1.2774101234126276</v>
      </c>
      <c r="P280" s="111" t="s">
        <v>430</v>
      </c>
      <c r="Q280" s="892">
        <f t="shared" ref="Q280" si="21">+G280/O280</f>
        <v>2456948393.0621672</v>
      </c>
      <c r="R280" s="893"/>
      <c r="S280" s="269" t="s">
        <v>291</v>
      </c>
      <c r="T280" s="269"/>
      <c r="U280" s="269"/>
    </row>
    <row r="281" spans="2:21" ht="14.25" x14ac:dyDescent="0.2">
      <c r="B281" s="275" t="s">
        <v>241</v>
      </c>
      <c r="C281" s="277"/>
      <c r="D281" s="472" t="s">
        <v>1147</v>
      </c>
      <c r="E281" s="472"/>
      <c r="F281" s="79" t="s">
        <v>151</v>
      </c>
      <c r="G281" s="887">
        <v>3138530750</v>
      </c>
      <c r="H281" s="887"/>
      <c r="I281" s="888"/>
      <c r="J281" s="889" t="s">
        <v>1163</v>
      </c>
      <c r="K281" s="890"/>
      <c r="L281" s="891">
        <v>43444</v>
      </c>
      <c r="M281" s="891"/>
      <c r="N281" s="116">
        <v>2456948393</v>
      </c>
      <c r="O281" s="109">
        <f>142.84/111.82</f>
        <v>1.2774101234126276</v>
      </c>
      <c r="P281" s="111" t="s">
        <v>430</v>
      </c>
      <c r="Q281" s="892">
        <f>+G281/O281</f>
        <v>2456948393.0621672</v>
      </c>
      <c r="R281" s="893"/>
      <c r="S281" s="269" t="s">
        <v>291</v>
      </c>
      <c r="T281" s="269"/>
      <c r="U281" s="269"/>
    </row>
    <row r="282" spans="2:21" ht="14.25" x14ac:dyDescent="0.2">
      <c r="B282" s="275" t="s">
        <v>243</v>
      </c>
      <c r="C282" s="277"/>
      <c r="D282" s="472" t="s">
        <v>1147</v>
      </c>
      <c r="E282" s="472"/>
      <c r="F282" s="79" t="s">
        <v>151</v>
      </c>
      <c r="G282" s="887">
        <v>3166875084</v>
      </c>
      <c r="H282" s="887"/>
      <c r="I282" s="888"/>
      <c r="J282" s="889" t="s">
        <v>1164</v>
      </c>
      <c r="K282" s="890"/>
      <c r="L282" s="891">
        <v>43507</v>
      </c>
      <c r="M282" s="891"/>
      <c r="N282" s="116">
        <v>2456948393</v>
      </c>
      <c r="O282" s="109">
        <f>100.6/78.05</f>
        <v>1.2889173606662396</v>
      </c>
      <c r="P282" s="111" t="s">
        <v>448</v>
      </c>
      <c r="Q282" s="892">
        <f>+G282/O282</f>
        <v>2457003979.1868787</v>
      </c>
      <c r="R282" s="893"/>
      <c r="S282" s="269" t="s">
        <v>291</v>
      </c>
      <c r="T282" s="269"/>
      <c r="U282" s="269"/>
    </row>
    <row r="283" spans="2:21" ht="14.25" x14ac:dyDescent="0.2">
      <c r="B283" s="275" t="s">
        <v>246</v>
      </c>
      <c r="C283" s="277"/>
      <c r="D283" s="472" t="s">
        <v>1147</v>
      </c>
      <c r="E283" s="472"/>
      <c r="F283" s="79" t="s">
        <v>151</v>
      </c>
      <c r="G283" s="887">
        <v>7000000000</v>
      </c>
      <c r="H283" s="887"/>
      <c r="I283" s="888"/>
      <c r="J283" s="889" t="s">
        <v>1165</v>
      </c>
      <c r="K283" s="890"/>
      <c r="L283" s="891">
        <v>43550</v>
      </c>
      <c r="M283" s="891"/>
      <c r="N283" s="116">
        <v>2456948393</v>
      </c>
      <c r="O283" s="109">
        <f>101.18/78.05</f>
        <v>1.2963484945547727</v>
      </c>
      <c r="P283" s="111" t="s">
        <v>459</v>
      </c>
      <c r="Q283" s="892">
        <f>+G283/O283</f>
        <v>5399782565.7244511</v>
      </c>
      <c r="R283" s="893"/>
      <c r="S283" s="269" t="s">
        <v>460</v>
      </c>
      <c r="T283" s="269"/>
      <c r="U283" s="269"/>
    </row>
    <row r="284" spans="2:21" ht="15" x14ac:dyDescent="0.2">
      <c r="B284" s="275" t="s">
        <v>249</v>
      </c>
      <c r="C284" s="277"/>
      <c r="D284" s="472" t="s">
        <v>1147</v>
      </c>
      <c r="E284" s="472"/>
      <c r="F284" s="79" t="s">
        <v>151</v>
      </c>
      <c r="G284" s="904"/>
      <c r="H284" s="905"/>
      <c r="I284" s="905"/>
      <c r="J284" s="889" t="s">
        <v>1166</v>
      </c>
      <c r="K284" s="890"/>
      <c r="L284" s="891"/>
      <c r="M284" s="891"/>
      <c r="N284" s="116">
        <v>2456948393</v>
      </c>
      <c r="O284" s="109">
        <f t="shared" ref="O284:O285" si="22">101.18/78.05</f>
        <v>1.2963484945547727</v>
      </c>
      <c r="P284" s="111"/>
      <c r="Q284" s="892"/>
      <c r="R284" s="893"/>
      <c r="S284" s="908" t="s">
        <v>520</v>
      </c>
      <c r="T284" s="908"/>
      <c r="U284" s="908"/>
    </row>
    <row r="285" spans="2:21" ht="15" x14ac:dyDescent="0.2">
      <c r="B285" s="275" t="s">
        <v>328</v>
      </c>
      <c r="C285" s="277"/>
      <c r="D285" s="472" t="s">
        <v>1147</v>
      </c>
      <c r="E285" s="472"/>
      <c r="F285" s="79" t="s">
        <v>151</v>
      </c>
      <c r="G285" s="904"/>
      <c r="H285" s="905"/>
      <c r="I285" s="905"/>
      <c r="J285" s="889" t="s">
        <v>1167</v>
      </c>
      <c r="K285" s="890"/>
      <c r="L285" s="891"/>
      <c r="M285" s="891"/>
      <c r="N285" s="119">
        <v>1455974867</v>
      </c>
      <c r="O285" s="109">
        <f t="shared" si="22"/>
        <v>1.2963484945547727</v>
      </c>
      <c r="P285" s="111"/>
      <c r="Q285" s="892"/>
      <c r="R285" s="893"/>
      <c r="S285" s="908" t="s">
        <v>520</v>
      </c>
      <c r="T285" s="908"/>
      <c r="U285" s="908"/>
    </row>
    <row r="286" spans="2:21" ht="15" x14ac:dyDescent="0.2">
      <c r="B286" s="275" t="s">
        <v>329</v>
      </c>
      <c r="C286" s="277"/>
      <c r="D286" s="472" t="s">
        <v>1147</v>
      </c>
      <c r="E286" s="472"/>
      <c r="F286" s="79" t="s">
        <v>151</v>
      </c>
      <c r="G286" s="904">
        <v>6309098263</v>
      </c>
      <c r="H286" s="905"/>
      <c r="I286" s="905"/>
      <c r="J286" s="889" t="s">
        <v>1168</v>
      </c>
      <c r="K286" s="890"/>
      <c r="L286" s="891">
        <v>43612</v>
      </c>
      <c r="M286" s="891"/>
      <c r="N286" s="119">
        <v>1455974867</v>
      </c>
      <c r="O286" s="109">
        <f>102.12/78.05</f>
        <v>1.3083920563741192</v>
      </c>
      <c r="P286" s="111" t="s">
        <v>519</v>
      </c>
      <c r="Q286" s="892">
        <f>+G286/O286</f>
        <v>4822024279.5451431</v>
      </c>
      <c r="R286" s="893"/>
      <c r="S286" s="269" t="s">
        <v>547</v>
      </c>
      <c r="T286" s="269"/>
      <c r="U286" s="269"/>
    </row>
    <row r="287" spans="2:21" ht="15" x14ac:dyDescent="0.2">
      <c r="B287" s="275" t="s">
        <v>330</v>
      </c>
      <c r="C287" s="277"/>
      <c r="D287" s="472" t="s">
        <v>1147</v>
      </c>
      <c r="E287" s="472"/>
      <c r="F287" s="79" t="s">
        <v>151</v>
      </c>
      <c r="G287" s="904"/>
      <c r="H287" s="905"/>
      <c r="I287" s="905"/>
      <c r="J287" s="889" t="s">
        <v>1169</v>
      </c>
      <c r="K287" s="890"/>
      <c r="L287" s="891"/>
      <c r="M287" s="891"/>
      <c r="N287" s="119">
        <v>1455974867</v>
      </c>
      <c r="O287" s="109"/>
      <c r="P287" s="111"/>
      <c r="Q287" s="892"/>
      <c r="R287" s="893"/>
      <c r="S287" s="269" t="s">
        <v>291</v>
      </c>
      <c r="T287" s="269"/>
      <c r="U287" s="269"/>
    </row>
    <row r="288" spans="2:21" ht="15" x14ac:dyDescent="0.2">
      <c r="B288" s="275" t="s">
        <v>331</v>
      </c>
      <c r="C288" s="277"/>
      <c r="D288" s="472" t="s">
        <v>1147</v>
      </c>
      <c r="E288" s="472"/>
      <c r="F288" s="79" t="s">
        <v>151</v>
      </c>
      <c r="G288" s="904"/>
      <c r="H288" s="905"/>
      <c r="I288" s="905"/>
      <c r="J288" s="889" t="s">
        <v>1170</v>
      </c>
      <c r="K288" s="890"/>
      <c r="L288" s="891"/>
      <c r="M288" s="891"/>
      <c r="N288" s="119">
        <v>1455974867</v>
      </c>
      <c r="O288" s="109"/>
      <c r="P288" s="111"/>
      <c r="Q288" s="892"/>
      <c r="R288" s="893"/>
      <c r="S288" s="269" t="s">
        <v>291</v>
      </c>
      <c r="T288" s="269"/>
      <c r="U288" s="269"/>
    </row>
    <row r="289" spans="1:21" ht="15" x14ac:dyDescent="0.25">
      <c r="B289" s="903" t="s">
        <v>332</v>
      </c>
      <c r="C289" s="903"/>
      <c r="D289" s="898" t="s">
        <v>1147</v>
      </c>
      <c r="E289" s="898"/>
      <c r="F289" s="88" t="s">
        <v>151</v>
      </c>
      <c r="G289" s="906">
        <v>2643821720</v>
      </c>
      <c r="H289" s="906"/>
      <c r="I289" s="906"/>
      <c r="J289" s="907" t="s">
        <v>1171</v>
      </c>
      <c r="K289" s="907"/>
      <c r="L289" s="902">
        <v>43650</v>
      </c>
      <c r="M289" s="902"/>
      <c r="N289" s="120">
        <v>1455974867</v>
      </c>
      <c r="O289" s="109">
        <f>102.44/78.05</f>
        <v>1.3124919923126201</v>
      </c>
      <c r="P289" s="114" t="s">
        <v>548</v>
      </c>
      <c r="Q289" s="892">
        <f>+G289/O289</f>
        <v>2014352647.8524013</v>
      </c>
      <c r="R289" s="893"/>
      <c r="S289" s="903" t="s">
        <v>549</v>
      </c>
      <c r="T289" s="903"/>
      <c r="U289" s="903"/>
    </row>
    <row r="290" spans="1:21" ht="15" x14ac:dyDescent="0.25">
      <c r="B290" s="903" t="s">
        <v>521</v>
      </c>
      <c r="C290" s="903"/>
      <c r="D290" s="898" t="s">
        <v>1147</v>
      </c>
      <c r="E290" s="898"/>
      <c r="F290" s="88" t="s">
        <v>151</v>
      </c>
      <c r="G290" s="906">
        <v>9754517</v>
      </c>
      <c r="H290" s="906"/>
      <c r="I290" s="906"/>
      <c r="J290" s="907" t="s">
        <v>1171</v>
      </c>
      <c r="K290" s="907"/>
      <c r="L290" s="902">
        <v>43658</v>
      </c>
      <c r="M290" s="902"/>
      <c r="N290" s="120"/>
      <c r="O290" s="109">
        <f>102.71/78.05</f>
        <v>1.3159513132607303</v>
      </c>
      <c r="P290" s="114" t="s">
        <v>550</v>
      </c>
      <c r="Q290" s="892">
        <f>+G290/O290</f>
        <v>7412521.194138837</v>
      </c>
      <c r="R290" s="893"/>
      <c r="S290" s="903" t="s">
        <v>551</v>
      </c>
      <c r="T290" s="903"/>
      <c r="U290" s="903"/>
    </row>
    <row r="291" spans="1:21" ht="15" x14ac:dyDescent="0.25">
      <c r="B291" s="903" t="s">
        <v>521</v>
      </c>
      <c r="C291" s="903"/>
      <c r="D291" s="898" t="s">
        <v>1147</v>
      </c>
      <c r="E291" s="898"/>
      <c r="F291" s="88" t="s">
        <v>151</v>
      </c>
      <c r="G291" s="906">
        <v>3518806545</v>
      </c>
      <c r="H291" s="906"/>
      <c r="I291" s="906"/>
      <c r="J291" s="907"/>
      <c r="K291" s="907"/>
      <c r="L291" s="902">
        <v>43916</v>
      </c>
      <c r="M291" s="902"/>
      <c r="N291" s="120"/>
      <c r="O291" s="109">
        <f>104.94/78.05</f>
        <v>1.3445227418321588</v>
      </c>
      <c r="P291" s="114" t="s">
        <v>1172</v>
      </c>
      <c r="Q291" s="892">
        <f>+G291/O291</f>
        <v>2617141707.9974275</v>
      </c>
      <c r="R291" s="893"/>
      <c r="S291" s="903"/>
      <c r="T291" s="903"/>
      <c r="U291" s="903"/>
    </row>
    <row r="292" spans="1:21" x14ac:dyDescent="0.2">
      <c r="A292" s="1136"/>
      <c r="B292" s="1150" t="s">
        <v>552</v>
      </c>
      <c r="C292" s="1150"/>
      <c r="D292" s="1151"/>
      <c r="E292" s="1151"/>
      <c r="F292" s="1152"/>
      <c r="G292" s="1153">
        <f>SUM(G266:H290)</f>
        <v>65730763874</v>
      </c>
      <c r="H292" s="1153"/>
      <c r="I292" s="1153"/>
      <c r="J292" s="1154"/>
      <c r="K292" s="1154"/>
      <c r="L292" s="1155"/>
      <c r="M292" s="1155"/>
      <c r="N292" s="1156">
        <f>SUM(N266:N290)</f>
        <v>51504945409</v>
      </c>
      <c r="O292" s="1157"/>
      <c r="P292" s="1158"/>
      <c r="Q292" s="1159">
        <f>SUM(Q266:R291)</f>
        <v>54171980229.711578</v>
      </c>
      <c r="R292" s="1160"/>
      <c r="S292" s="1150">
        <f>+Q292-N292</f>
        <v>2667034820.7115784</v>
      </c>
      <c r="T292" s="1150"/>
      <c r="U292" s="1150"/>
    </row>
    <row r="294" spans="1:21" ht="15" x14ac:dyDescent="0.2">
      <c r="A294" s="1" t="s">
        <v>621</v>
      </c>
      <c r="B294" s="409" t="s">
        <v>440</v>
      </c>
      <c r="C294" s="409"/>
      <c r="D294" s="409"/>
      <c r="E294" s="409"/>
      <c r="F294" s="409"/>
      <c r="G294" s="409"/>
      <c r="H294" s="409"/>
      <c r="I294" s="409"/>
      <c r="J294" s="409"/>
      <c r="K294" s="409"/>
      <c r="L294" s="409"/>
      <c r="M294" s="409"/>
      <c r="N294" s="409"/>
      <c r="O294" s="409"/>
      <c r="P294" s="409"/>
      <c r="Q294" s="409"/>
      <c r="R294" s="409"/>
      <c r="S294" s="409"/>
      <c r="T294" s="409"/>
      <c r="U294" s="409"/>
    </row>
    <row r="295" spans="1:21" ht="15" x14ac:dyDescent="0.2">
      <c r="B295" s="774" t="s">
        <v>138</v>
      </c>
      <c r="C295" s="774"/>
      <c r="D295" s="775" t="s">
        <v>139</v>
      </c>
      <c r="E295" s="775"/>
      <c r="F295" s="775" t="s">
        <v>140</v>
      </c>
      <c r="G295" s="778" t="s">
        <v>141</v>
      </c>
      <c r="H295" s="778"/>
      <c r="I295" s="778"/>
      <c r="J295" s="778"/>
      <c r="K295" s="778"/>
      <c r="L295" s="778"/>
      <c r="M295" s="778"/>
      <c r="N295" s="778" t="s">
        <v>142</v>
      </c>
      <c r="O295" s="778"/>
      <c r="P295" s="778"/>
      <c r="Q295" s="778"/>
      <c r="R295" s="778"/>
      <c r="S295" s="778" t="s">
        <v>99</v>
      </c>
      <c r="T295" s="778"/>
      <c r="U295" s="778"/>
    </row>
    <row r="296" spans="1:21" ht="30" x14ac:dyDescent="0.2">
      <c r="B296" s="774"/>
      <c r="C296" s="774"/>
      <c r="D296" s="775"/>
      <c r="E296" s="775"/>
      <c r="F296" s="775"/>
      <c r="G296" s="794" t="s">
        <v>143</v>
      </c>
      <c r="H296" s="775"/>
      <c r="I296" s="775"/>
      <c r="J296" s="794" t="s">
        <v>144</v>
      </c>
      <c r="K296" s="794"/>
      <c r="L296" s="794" t="s">
        <v>1060</v>
      </c>
      <c r="M296" s="794"/>
      <c r="N296" s="221" t="s">
        <v>145</v>
      </c>
      <c r="O296" s="221" t="s">
        <v>146</v>
      </c>
      <c r="P296" s="221" t="s">
        <v>147</v>
      </c>
      <c r="Q296" s="794" t="s">
        <v>148</v>
      </c>
      <c r="R296" s="794"/>
      <c r="S296" s="778"/>
      <c r="T296" s="778"/>
      <c r="U296" s="778"/>
    </row>
    <row r="297" spans="1:21" ht="15" x14ac:dyDescent="0.2">
      <c r="B297" s="913" t="s">
        <v>441</v>
      </c>
      <c r="C297" s="914"/>
      <c r="D297" s="440" t="s">
        <v>1173</v>
      </c>
      <c r="E297" s="442"/>
      <c r="F297" s="79" t="s">
        <v>151</v>
      </c>
      <c r="G297" s="1161">
        <v>13016958191</v>
      </c>
      <c r="H297" s="1161"/>
      <c r="I297" s="1161"/>
      <c r="J297" s="909">
        <v>43465</v>
      </c>
      <c r="K297" s="910"/>
      <c r="L297" s="911">
        <v>43462</v>
      </c>
      <c r="M297" s="912"/>
      <c r="N297" s="920">
        <v>10214287467</v>
      </c>
      <c r="O297" s="121">
        <f>142.84/111.82</f>
        <v>1.2774101234126276</v>
      </c>
      <c r="P297" s="122" t="s">
        <v>442</v>
      </c>
      <c r="Q297" s="805">
        <f>+G297/O297</f>
        <v>10190116668.42355</v>
      </c>
      <c r="R297" s="805"/>
      <c r="S297" s="269" t="s">
        <v>1174</v>
      </c>
      <c r="T297" s="269"/>
      <c r="U297" s="269"/>
    </row>
    <row r="298" spans="1:21" ht="15" x14ac:dyDescent="0.2">
      <c r="B298" s="915"/>
      <c r="C298" s="916"/>
      <c r="D298" s="883" t="s">
        <v>1173</v>
      </c>
      <c r="E298" s="884"/>
      <c r="F298" s="79" t="s">
        <v>151</v>
      </c>
      <c r="G298" s="1161">
        <v>30876023</v>
      </c>
      <c r="H298" s="1161"/>
      <c r="I298" s="1161"/>
      <c r="J298" s="909">
        <v>43465</v>
      </c>
      <c r="K298" s="910"/>
      <c r="L298" s="911">
        <v>43469</v>
      </c>
      <c r="M298" s="912"/>
      <c r="N298" s="921"/>
      <c r="O298" s="121">
        <f>142.84/111.82</f>
        <v>1.2774101234126276</v>
      </c>
      <c r="P298" s="122" t="s">
        <v>442</v>
      </c>
      <c r="Q298" s="805">
        <f>+G298/O298</f>
        <v>24170798.738868661</v>
      </c>
      <c r="R298" s="805"/>
      <c r="S298" s="269" t="s">
        <v>324</v>
      </c>
      <c r="T298" s="269"/>
      <c r="U298" s="269"/>
    </row>
    <row r="299" spans="1:21" ht="15" x14ac:dyDescent="0.2">
      <c r="B299" s="269" t="s">
        <v>622</v>
      </c>
      <c r="C299" s="269"/>
      <c r="D299" s="883" t="s">
        <v>1173</v>
      </c>
      <c r="E299" s="884"/>
      <c r="F299" s="79" t="s">
        <v>151</v>
      </c>
      <c r="G299" s="1161">
        <v>55856315730</v>
      </c>
      <c r="H299" s="1161"/>
      <c r="I299" s="1161"/>
      <c r="J299" s="909">
        <v>43830</v>
      </c>
      <c r="K299" s="910"/>
      <c r="L299" s="909">
        <v>43829</v>
      </c>
      <c r="M299" s="910"/>
      <c r="N299" s="229">
        <v>42105325891</v>
      </c>
      <c r="O299" s="144">
        <f>103.54/78.05</f>
        <v>1.3265855221012173</v>
      </c>
      <c r="P299" s="145" t="s">
        <v>623</v>
      </c>
      <c r="Q299" s="917">
        <f>+G299/O299</f>
        <v>42105325890.733047</v>
      </c>
      <c r="R299" s="917"/>
      <c r="S299" s="269" t="s">
        <v>624</v>
      </c>
      <c r="T299" s="269"/>
      <c r="U299" s="269"/>
    </row>
  </sheetData>
  <mergeCells count="1756">
    <mergeCell ref="B299:C299"/>
    <mergeCell ref="D299:E299"/>
    <mergeCell ref="G299:I299"/>
    <mergeCell ref="J299:K299"/>
    <mergeCell ref="L299:M299"/>
    <mergeCell ref="Q299:R299"/>
    <mergeCell ref="S299:U299"/>
    <mergeCell ref="B294:U294"/>
    <mergeCell ref="B295:C296"/>
    <mergeCell ref="D295:E296"/>
    <mergeCell ref="F295:F296"/>
    <mergeCell ref="G295:K295"/>
    <mergeCell ref="L295:M295"/>
    <mergeCell ref="N295:R295"/>
    <mergeCell ref="S295:U296"/>
    <mergeCell ref="G296:I296"/>
    <mergeCell ref="J296:K296"/>
    <mergeCell ref="L296:M296"/>
    <mergeCell ref="Q296:R296"/>
    <mergeCell ref="B297:C298"/>
    <mergeCell ref="D297:E297"/>
    <mergeCell ref="G297:I297"/>
    <mergeCell ref="J297:K297"/>
    <mergeCell ref="L297:M297"/>
    <mergeCell ref="N297:N298"/>
    <mergeCell ref="Q297:R297"/>
    <mergeCell ref="S297:U297"/>
    <mergeCell ref="D298:E298"/>
    <mergeCell ref="G298:I298"/>
    <mergeCell ref="J298:K298"/>
    <mergeCell ref="L298:M298"/>
    <mergeCell ref="Q298:R298"/>
    <mergeCell ref="S298:U298"/>
    <mergeCell ref="B290:C290"/>
    <mergeCell ref="D290:E290"/>
    <mergeCell ref="G290:I290"/>
    <mergeCell ref="J290:K290"/>
    <mergeCell ref="L290:M290"/>
    <mergeCell ref="Q290:R290"/>
    <mergeCell ref="S290:U290"/>
    <mergeCell ref="B291:C291"/>
    <mergeCell ref="D291:E291"/>
    <mergeCell ref="G291:I291"/>
    <mergeCell ref="J291:K291"/>
    <mergeCell ref="L291:M291"/>
    <mergeCell ref="Q291:R291"/>
    <mergeCell ref="S291:U291"/>
    <mergeCell ref="B292:C292"/>
    <mergeCell ref="D292:E292"/>
    <mergeCell ref="G292:I292"/>
    <mergeCell ref="J292:K292"/>
    <mergeCell ref="L292:M292"/>
    <mergeCell ref="Q292:R292"/>
    <mergeCell ref="S292:U292"/>
    <mergeCell ref="B287:C287"/>
    <mergeCell ref="D287:E287"/>
    <mergeCell ref="G287:I287"/>
    <mergeCell ref="J287:K287"/>
    <mergeCell ref="L287:M287"/>
    <mergeCell ref="Q287:R287"/>
    <mergeCell ref="S287:U287"/>
    <mergeCell ref="B288:C288"/>
    <mergeCell ref="D288:E288"/>
    <mergeCell ref="G288:I288"/>
    <mergeCell ref="J288:K288"/>
    <mergeCell ref="L288:M288"/>
    <mergeCell ref="Q288:R288"/>
    <mergeCell ref="S288:U288"/>
    <mergeCell ref="B289:C289"/>
    <mergeCell ref="D289:E289"/>
    <mergeCell ref="G289:I289"/>
    <mergeCell ref="J289:K289"/>
    <mergeCell ref="L289:M289"/>
    <mergeCell ref="Q289:R289"/>
    <mergeCell ref="S289:U289"/>
    <mergeCell ref="B284:C284"/>
    <mergeCell ref="D284:E284"/>
    <mergeCell ref="G284:I284"/>
    <mergeCell ref="J284:K284"/>
    <mergeCell ref="L284:M284"/>
    <mergeCell ref="Q284:R284"/>
    <mergeCell ref="S284:U284"/>
    <mergeCell ref="B285:C285"/>
    <mergeCell ref="D285:E285"/>
    <mergeCell ref="G285:I285"/>
    <mergeCell ref="J285:K285"/>
    <mergeCell ref="L285:M285"/>
    <mergeCell ref="Q285:R285"/>
    <mergeCell ref="S285:U285"/>
    <mergeCell ref="B286:C286"/>
    <mergeCell ref="D286:E286"/>
    <mergeCell ref="G286:I286"/>
    <mergeCell ref="J286:K286"/>
    <mergeCell ref="L286:M286"/>
    <mergeCell ref="Q286:R286"/>
    <mergeCell ref="S286:U286"/>
    <mergeCell ref="B281:C281"/>
    <mergeCell ref="D281:E281"/>
    <mergeCell ref="G281:I281"/>
    <mergeCell ref="J281:K281"/>
    <mergeCell ref="L281:M281"/>
    <mergeCell ref="Q281:R281"/>
    <mergeCell ref="S281:U281"/>
    <mergeCell ref="B282:C282"/>
    <mergeCell ref="D282:E282"/>
    <mergeCell ref="G282:I282"/>
    <mergeCell ref="J282:K282"/>
    <mergeCell ref="L282:M282"/>
    <mergeCell ref="Q282:R282"/>
    <mergeCell ref="S282:U282"/>
    <mergeCell ref="B283:C283"/>
    <mergeCell ref="D283:E283"/>
    <mergeCell ref="G283:I283"/>
    <mergeCell ref="J283:K283"/>
    <mergeCell ref="L283:M283"/>
    <mergeCell ref="Q283:R283"/>
    <mergeCell ref="S283:U283"/>
    <mergeCell ref="B276:C276"/>
    <mergeCell ref="D278:E278"/>
    <mergeCell ref="G278:I278"/>
    <mergeCell ref="J278:K278"/>
    <mergeCell ref="L278:M278"/>
    <mergeCell ref="Q278:R278"/>
    <mergeCell ref="S278:U278"/>
    <mergeCell ref="B279:C279"/>
    <mergeCell ref="D279:E279"/>
    <mergeCell ref="G279:I279"/>
    <mergeCell ref="J279:K279"/>
    <mergeCell ref="L279:M279"/>
    <mergeCell ref="Q279:R279"/>
    <mergeCell ref="S279:U279"/>
    <mergeCell ref="B280:C280"/>
    <mergeCell ref="D280:E280"/>
    <mergeCell ref="G280:I280"/>
    <mergeCell ref="J280:K280"/>
    <mergeCell ref="L280:M280"/>
    <mergeCell ref="Q280:R280"/>
    <mergeCell ref="S280:U280"/>
    <mergeCell ref="B272:C272"/>
    <mergeCell ref="D272:E272"/>
    <mergeCell ref="G272:I272"/>
    <mergeCell ref="J272:K272"/>
    <mergeCell ref="L272:M272"/>
    <mergeCell ref="Q272:R272"/>
    <mergeCell ref="S272:U272"/>
    <mergeCell ref="B273:C273"/>
    <mergeCell ref="D273:E273"/>
    <mergeCell ref="G273:I273"/>
    <mergeCell ref="J273:K273"/>
    <mergeCell ref="Q273:R273"/>
    <mergeCell ref="S273:U273"/>
    <mergeCell ref="B274:C274"/>
    <mergeCell ref="D274:E274"/>
    <mergeCell ref="S274:U274"/>
    <mergeCell ref="B275:C275"/>
    <mergeCell ref="N253:R253"/>
    <mergeCell ref="S253:U254"/>
    <mergeCell ref="B263:U263"/>
    <mergeCell ref="B264:C265"/>
    <mergeCell ref="D264:E265"/>
    <mergeCell ref="F264:F265"/>
    <mergeCell ref="G264:K264"/>
    <mergeCell ref="N264:R264"/>
    <mergeCell ref="S264:U265"/>
    <mergeCell ref="B270:C270"/>
    <mergeCell ref="D270:E270"/>
    <mergeCell ref="G270:I270"/>
    <mergeCell ref="J270:K270"/>
    <mergeCell ref="L270:M270"/>
    <mergeCell ref="S270:U270"/>
    <mergeCell ref="B271:C271"/>
    <mergeCell ref="D271:E271"/>
    <mergeCell ref="G271:I271"/>
    <mergeCell ref="J271:K271"/>
    <mergeCell ref="L271:M271"/>
    <mergeCell ref="Q271:R271"/>
    <mergeCell ref="S271:U271"/>
    <mergeCell ref="B239:C239"/>
    <mergeCell ref="D239:E239"/>
    <mergeCell ref="J239:K239"/>
    <mergeCell ref="L239:M239"/>
    <mergeCell ref="Q239:R239"/>
    <mergeCell ref="S239:U239"/>
    <mergeCell ref="B241:E241"/>
    <mergeCell ref="J241:K241"/>
    <mergeCell ref="L241:M241"/>
    <mergeCell ref="Q241:R241"/>
    <mergeCell ref="S241:U241"/>
    <mergeCell ref="B244:C244"/>
    <mergeCell ref="D244:E244"/>
    <mergeCell ref="S244:U244"/>
    <mergeCell ref="B247:E247"/>
    <mergeCell ref="B248:E248"/>
    <mergeCell ref="B252:U252"/>
    <mergeCell ref="B236:C236"/>
    <mergeCell ref="D236:E236"/>
    <mergeCell ref="J236:K236"/>
    <mergeCell ref="L236:M236"/>
    <mergeCell ref="Q236:R236"/>
    <mergeCell ref="S236:U236"/>
    <mergeCell ref="B237:C237"/>
    <mergeCell ref="D237:E237"/>
    <mergeCell ref="J237:K237"/>
    <mergeCell ref="L237:M237"/>
    <mergeCell ref="Q237:R237"/>
    <mergeCell ref="S237:U237"/>
    <mergeCell ref="B238:C238"/>
    <mergeCell ref="D238:E238"/>
    <mergeCell ref="J238:K238"/>
    <mergeCell ref="L238:M238"/>
    <mergeCell ref="Q238:R238"/>
    <mergeCell ref="S238:U238"/>
    <mergeCell ref="D200:E201"/>
    <mergeCell ref="F200:F201"/>
    <mergeCell ref="G200:K200"/>
    <mergeCell ref="N200:R200"/>
    <mergeCell ref="S200:U201"/>
    <mergeCell ref="J224:K226"/>
    <mergeCell ref="L224:M226"/>
    <mergeCell ref="S224:U226"/>
    <mergeCell ref="B228:C228"/>
    <mergeCell ref="D228:E228"/>
    <mergeCell ref="J228:K228"/>
    <mergeCell ref="L228:M228"/>
    <mergeCell ref="Q228:R228"/>
    <mergeCell ref="S228:U233"/>
    <mergeCell ref="B229:C229"/>
    <mergeCell ref="D229:E229"/>
    <mergeCell ref="J229:K229"/>
    <mergeCell ref="L229:M229"/>
    <mergeCell ref="Q229:R229"/>
    <mergeCell ref="B230:C230"/>
    <mergeCell ref="D230:E230"/>
    <mergeCell ref="J230:K230"/>
    <mergeCell ref="L230:M230"/>
    <mergeCell ref="Q230:R230"/>
    <mergeCell ref="B231:C231"/>
    <mergeCell ref="D231:E231"/>
    <mergeCell ref="J231:K231"/>
    <mergeCell ref="L231:M231"/>
    <mergeCell ref="Q231:R231"/>
    <mergeCell ref="B232:C232"/>
    <mergeCell ref="D232:E232"/>
    <mergeCell ref="J232:K232"/>
    <mergeCell ref="B193:C193"/>
    <mergeCell ref="D193:E193"/>
    <mergeCell ref="G193:I193"/>
    <mergeCell ref="J193:K193"/>
    <mergeCell ref="L193:M193"/>
    <mergeCell ref="Q193:R193"/>
    <mergeCell ref="S193:U193"/>
    <mergeCell ref="B194:C194"/>
    <mergeCell ref="D194:E194"/>
    <mergeCell ref="G194:I194"/>
    <mergeCell ref="J194:K194"/>
    <mergeCell ref="Q194:R194"/>
    <mergeCell ref="S194:U194"/>
    <mergeCell ref="B195:C195"/>
    <mergeCell ref="D195:E195"/>
    <mergeCell ref="G195:H195"/>
    <mergeCell ref="S195:U195"/>
    <mergeCell ref="N180:R180"/>
    <mergeCell ref="S180:U181"/>
    <mergeCell ref="G189:I189"/>
    <mergeCell ref="B190:C190"/>
    <mergeCell ref="D190:E190"/>
    <mergeCell ref="G190:I190"/>
    <mergeCell ref="J190:K190"/>
    <mergeCell ref="L190:M190"/>
    <mergeCell ref="Q190:R190"/>
    <mergeCell ref="S190:U190"/>
    <mergeCell ref="B191:C191"/>
    <mergeCell ref="D191:E191"/>
    <mergeCell ref="G191:I191"/>
    <mergeCell ref="J191:K191"/>
    <mergeCell ref="L191:M191"/>
    <mergeCell ref="Q191:R191"/>
    <mergeCell ref="S191:U191"/>
    <mergeCell ref="B173:C173"/>
    <mergeCell ref="D173:E173"/>
    <mergeCell ref="G173:I173"/>
    <mergeCell ref="J173:K173"/>
    <mergeCell ref="L173:M173"/>
    <mergeCell ref="Q173:R173"/>
    <mergeCell ref="S173:U173"/>
    <mergeCell ref="B174:C174"/>
    <mergeCell ref="D174:E174"/>
    <mergeCell ref="G174:I174"/>
    <mergeCell ref="J174:K174"/>
    <mergeCell ref="Q174:R174"/>
    <mergeCell ref="S174:U174"/>
    <mergeCell ref="B175:C175"/>
    <mergeCell ref="D175:E175"/>
    <mergeCell ref="S175:U175"/>
    <mergeCell ref="B179:U179"/>
    <mergeCell ref="D160:E160"/>
    <mergeCell ref="G160:I160"/>
    <mergeCell ref="J160:K160"/>
    <mergeCell ref="L160:M160"/>
    <mergeCell ref="Q160:R160"/>
    <mergeCell ref="S160:U160"/>
    <mergeCell ref="B161:C161"/>
    <mergeCell ref="D161:E161"/>
    <mergeCell ref="G161:I161"/>
    <mergeCell ref="J161:K161"/>
    <mergeCell ref="Q161:R161"/>
    <mergeCell ref="S161:U161"/>
    <mergeCell ref="B162:C162"/>
    <mergeCell ref="D162:E162"/>
    <mergeCell ref="S162:U162"/>
    <mergeCell ref="B166:U166"/>
    <mergeCell ref="B167:C168"/>
    <mergeCell ref="D167:E168"/>
    <mergeCell ref="F167:F168"/>
    <mergeCell ref="G167:K167"/>
    <mergeCell ref="N167:R167"/>
    <mergeCell ref="S167:U168"/>
    <mergeCell ref="Q270:R270"/>
    <mergeCell ref="S276:U276"/>
    <mergeCell ref="D276:E276"/>
    <mergeCell ref="G276:I276"/>
    <mergeCell ref="J276:K276"/>
    <mergeCell ref="L276:M276"/>
    <mergeCell ref="Q276:R276"/>
    <mergeCell ref="Q274:R274"/>
    <mergeCell ref="J227:K227"/>
    <mergeCell ref="L227:M227"/>
    <mergeCell ref="Q227:R227"/>
    <mergeCell ref="S227:U227"/>
    <mergeCell ref="S221:U221"/>
    <mergeCell ref="B222:C222"/>
    <mergeCell ref="D222:E222"/>
    <mergeCell ref="J222:K222"/>
    <mergeCell ref="L222:M222"/>
    <mergeCell ref="Q222:R222"/>
    <mergeCell ref="S222:U222"/>
    <mergeCell ref="B221:C221"/>
    <mergeCell ref="D221:E221"/>
    <mergeCell ref="L267:M267"/>
    <mergeCell ref="Q267:R267"/>
    <mergeCell ref="B266:C266"/>
    <mergeCell ref="D266:E266"/>
    <mergeCell ref="G266:I266"/>
    <mergeCell ref="B277:C277"/>
    <mergeCell ref="D277:E277"/>
    <mergeCell ref="G277:I277"/>
    <mergeCell ref="J277:K277"/>
    <mergeCell ref="L277:M277"/>
    <mergeCell ref="Q277:R277"/>
    <mergeCell ref="S277:U277"/>
    <mergeCell ref="B269:C269"/>
    <mergeCell ref="D169:E169"/>
    <mergeCell ref="G169:I169"/>
    <mergeCell ref="J169:K169"/>
    <mergeCell ref="L169:M169"/>
    <mergeCell ref="Q169:R169"/>
    <mergeCell ref="S169:U169"/>
    <mergeCell ref="D268:E268"/>
    <mergeCell ref="G268:I268"/>
    <mergeCell ref="J268:K268"/>
    <mergeCell ref="L268:M268"/>
    <mergeCell ref="Q268:R268"/>
    <mergeCell ref="S268:U268"/>
    <mergeCell ref="B267:C267"/>
    <mergeCell ref="D267:E267"/>
    <mergeCell ref="G267:I267"/>
    <mergeCell ref="J267:K267"/>
    <mergeCell ref="G168:I168"/>
    <mergeCell ref="J168:K168"/>
    <mergeCell ref="L168:M168"/>
    <mergeCell ref="B189:C189"/>
    <mergeCell ref="D189:E189"/>
    <mergeCell ref="J189:K189"/>
    <mergeCell ref="L189:M189"/>
    <mergeCell ref="Q189:R189"/>
    <mergeCell ref="S189:U189"/>
    <mergeCell ref="D275:E275"/>
    <mergeCell ref="G275:I275"/>
    <mergeCell ref="J275:K275"/>
    <mergeCell ref="L275:M275"/>
    <mergeCell ref="Q275:R275"/>
    <mergeCell ref="S275:U275"/>
    <mergeCell ref="L273:M273"/>
    <mergeCell ref="G274:I274"/>
    <mergeCell ref="J274:K274"/>
    <mergeCell ref="L274:M274"/>
    <mergeCell ref="Q269:R269"/>
    <mergeCell ref="S267:U267"/>
    <mergeCell ref="B268:C268"/>
    <mergeCell ref="J266:K266"/>
    <mergeCell ref="L266:M266"/>
    <mergeCell ref="Q266:R266"/>
    <mergeCell ref="S266:U266"/>
    <mergeCell ref="G265:I265"/>
    <mergeCell ref="J265:K265"/>
    <mergeCell ref="L265:M265"/>
    <mergeCell ref="Q265:R265"/>
    <mergeCell ref="D269:E269"/>
    <mergeCell ref="G269:I269"/>
    <mergeCell ref="J269:K269"/>
    <mergeCell ref="L264:M264"/>
    <mergeCell ref="L269:M269"/>
    <mergeCell ref="S269:U269"/>
    <mergeCell ref="B255:C255"/>
    <mergeCell ref="D255:E255"/>
    <mergeCell ref="G255:I255"/>
    <mergeCell ref="J255:K255"/>
    <mergeCell ref="L255:M255"/>
    <mergeCell ref="Q255:R255"/>
    <mergeCell ref="S255:U255"/>
    <mergeCell ref="G254:I254"/>
    <mergeCell ref="J254:K254"/>
    <mergeCell ref="L254:M254"/>
    <mergeCell ref="Q254:R254"/>
    <mergeCell ref="L253:M253"/>
    <mergeCell ref="B253:C254"/>
    <mergeCell ref="D253:E254"/>
    <mergeCell ref="F253:F254"/>
    <mergeCell ref="G253:K253"/>
    <mergeCell ref="S248:U248"/>
    <mergeCell ref="J248:K248"/>
    <mergeCell ref="L248:M248"/>
    <mergeCell ref="Q248:R248"/>
    <mergeCell ref="S246:U246"/>
    <mergeCell ref="J247:K247"/>
    <mergeCell ref="L247:M247"/>
    <mergeCell ref="Q247:R247"/>
    <mergeCell ref="S247:U247"/>
    <mergeCell ref="B246:C246"/>
    <mergeCell ref="D246:E246"/>
    <mergeCell ref="J246:K246"/>
    <mergeCell ref="L246:M246"/>
    <mergeCell ref="Q246:R246"/>
    <mergeCell ref="B245:C245"/>
    <mergeCell ref="D245:E245"/>
    <mergeCell ref="J245:K245"/>
    <mergeCell ref="L245:M245"/>
    <mergeCell ref="Q245:R245"/>
    <mergeCell ref="S245:U245"/>
    <mergeCell ref="J244:K244"/>
    <mergeCell ref="L244:M244"/>
    <mergeCell ref="Q244:R244"/>
    <mergeCell ref="B234:C234"/>
    <mergeCell ref="D234:E234"/>
    <mergeCell ref="J234:K234"/>
    <mergeCell ref="L234:M234"/>
    <mergeCell ref="Q234:R234"/>
    <mergeCell ref="S234:U234"/>
    <mergeCell ref="L232:M232"/>
    <mergeCell ref="J233:K233"/>
    <mergeCell ref="L233:M233"/>
    <mergeCell ref="Q233:R233"/>
    <mergeCell ref="Q232:R232"/>
    <mergeCell ref="B233:C233"/>
    <mergeCell ref="D233:E233"/>
    <mergeCell ref="B235:C235"/>
    <mergeCell ref="D235:E235"/>
    <mergeCell ref="J235:K235"/>
    <mergeCell ref="L235:M235"/>
    <mergeCell ref="Q235:R235"/>
    <mergeCell ref="S235:U235"/>
    <mergeCell ref="B226:C226"/>
    <mergeCell ref="D226:E226"/>
    <mergeCell ref="Q226:R226"/>
    <mergeCell ref="B225:C225"/>
    <mergeCell ref="D225:E225"/>
    <mergeCell ref="Q225:R225"/>
    <mergeCell ref="S223:U223"/>
    <mergeCell ref="B224:C224"/>
    <mergeCell ref="D224:E224"/>
    <mergeCell ref="Q224:R224"/>
    <mergeCell ref="B223:C223"/>
    <mergeCell ref="D223:E223"/>
    <mergeCell ref="J223:K223"/>
    <mergeCell ref="L223:M223"/>
    <mergeCell ref="Q223:R223"/>
    <mergeCell ref="B227:C227"/>
    <mergeCell ref="D227:E227"/>
    <mergeCell ref="J221:K221"/>
    <mergeCell ref="L221:M221"/>
    <mergeCell ref="Q221:R221"/>
    <mergeCell ref="S219:U219"/>
    <mergeCell ref="B220:C220"/>
    <mergeCell ref="D220:E220"/>
    <mergeCell ref="J220:K220"/>
    <mergeCell ref="L220:M220"/>
    <mergeCell ref="Q220:R220"/>
    <mergeCell ref="S220:U220"/>
    <mergeCell ref="B219:C219"/>
    <mergeCell ref="D219:E219"/>
    <mergeCell ref="J219:K219"/>
    <mergeCell ref="L219:M219"/>
    <mergeCell ref="Q219:R219"/>
    <mergeCell ref="S217:U217"/>
    <mergeCell ref="B218:C218"/>
    <mergeCell ref="D218:E218"/>
    <mergeCell ref="J218:K218"/>
    <mergeCell ref="L218:M218"/>
    <mergeCell ref="Q218:R218"/>
    <mergeCell ref="S218:U218"/>
    <mergeCell ref="B217:C217"/>
    <mergeCell ref="D217:E217"/>
    <mergeCell ref="J217:K217"/>
    <mergeCell ref="L217:M217"/>
    <mergeCell ref="Q217:R217"/>
    <mergeCell ref="S215:U215"/>
    <mergeCell ref="B216:C216"/>
    <mergeCell ref="D216:E216"/>
    <mergeCell ref="J216:K216"/>
    <mergeCell ref="L216:M216"/>
    <mergeCell ref="Q216:R216"/>
    <mergeCell ref="S216:U216"/>
    <mergeCell ref="B215:C215"/>
    <mergeCell ref="D215:E215"/>
    <mergeCell ref="J215:K215"/>
    <mergeCell ref="L215:M215"/>
    <mergeCell ref="Q215:R215"/>
    <mergeCell ref="S213:U213"/>
    <mergeCell ref="B214:C214"/>
    <mergeCell ref="D214:E214"/>
    <mergeCell ref="J214:K214"/>
    <mergeCell ref="L214:M214"/>
    <mergeCell ref="Q214:R214"/>
    <mergeCell ref="S214:U214"/>
    <mergeCell ref="B213:C213"/>
    <mergeCell ref="D213:E213"/>
    <mergeCell ref="J213:K213"/>
    <mergeCell ref="L213:M213"/>
    <mergeCell ref="Q213:R213"/>
    <mergeCell ref="S211:U211"/>
    <mergeCell ref="B212:C212"/>
    <mergeCell ref="D212:E212"/>
    <mergeCell ref="J212:K212"/>
    <mergeCell ref="L212:M212"/>
    <mergeCell ref="Q212:R212"/>
    <mergeCell ref="S212:U212"/>
    <mergeCell ref="B211:C211"/>
    <mergeCell ref="D211:E211"/>
    <mergeCell ref="J211:K211"/>
    <mergeCell ref="L211:M211"/>
    <mergeCell ref="Q211:R211"/>
    <mergeCell ref="S209:U209"/>
    <mergeCell ref="B210:C210"/>
    <mergeCell ref="D210:E210"/>
    <mergeCell ref="J210:K210"/>
    <mergeCell ref="L210:M210"/>
    <mergeCell ref="Q210:R210"/>
    <mergeCell ref="S210:U210"/>
    <mergeCell ref="B209:C209"/>
    <mergeCell ref="D209:E209"/>
    <mergeCell ref="J209:K209"/>
    <mergeCell ref="L209:M209"/>
    <mergeCell ref="Q209:R209"/>
    <mergeCell ref="S207:U207"/>
    <mergeCell ref="B208:C208"/>
    <mergeCell ref="D208:E208"/>
    <mergeCell ref="J208:K208"/>
    <mergeCell ref="L208:M208"/>
    <mergeCell ref="Q208:R208"/>
    <mergeCell ref="S208:U208"/>
    <mergeCell ref="B207:C207"/>
    <mergeCell ref="D207:E207"/>
    <mergeCell ref="J207:K207"/>
    <mergeCell ref="L207:M207"/>
    <mergeCell ref="Q207:R207"/>
    <mergeCell ref="S205:U205"/>
    <mergeCell ref="B206:C206"/>
    <mergeCell ref="D206:E206"/>
    <mergeCell ref="J206:K206"/>
    <mergeCell ref="L206:M206"/>
    <mergeCell ref="Q206:R206"/>
    <mergeCell ref="S206:U206"/>
    <mergeCell ref="B205:C205"/>
    <mergeCell ref="D205:E205"/>
    <mergeCell ref="J205:K205"/>
    <mergeCell ref="L205:M205"/>
    <mergeCell ref="Q205:R205"/>
    <mergeCell ref="S203:U203"/>
    <mergeCell ref="B204:C204"/>
    <mergeCell ref="D204:E204"/>
    <mergeCell ref="J204:K204"/>
    <mergeCell ref="L204:M204"/>
    <mergeCell ref="Q204:R204"/>
    <mergeCell ref="S204:U204"/>
    <mergeCell ref="B203:C203"/>
    <mergeCell ref="D203:E203"/>
    <mergeCell ref="J203:K203"/>
    <mergeCell ref="L203:M203"/>
    <mergeCell ref="Q203:R203"/>
    <mergeCell ref="B202:C202"/>
    <mergeCell ref="D202:E202"/>
    <mergeCell ref="J202:K202"/>
    <mergeCell ref="L202:M202"/>
    <mergeCell ref="Q202:R202"/>
    <mergeCell ref="S202:U202"/>
    <mergeCell ref="G201:I201"/>
    <mergeCell ref="J201:K201"/>
    <mergeCell ref="L201:M201"/>
    <mergeCell ref="Q201:R201"/>
    <mergeCell ref="V199:W199"/>
    <mergeCell ref="X199:Z199"/>
    <mergeCell ref="L200:M200"/>
    <mergeCell ref="B199:U199"/>
    <mergeCell ref="B200:C201"/>
    <mergeCell ref="B196:C196"/>
    <mergeCell ref="D196:E196"/>
    <mergeCell ref="J196:K196"/>
    <mergeCell ref="L196:M196"/>
    <mergeCell ref="Q196:R196"/>
    <mergeCell ref="S196:U196"/>
    <mergeCell ref="L194:M194"/>
    <mergeCell ref="J195:K195"/>
    <mergeCell ref="L195:M195"/>
    <mergeCell ref="Q195:R195"/>
    <mergeCell ref="S187:U187"/>
    <mergeCell ref="B188:C188"/>
    <mergeCell ref="D188:E188"/>
    <mergeCell ref="J188:K188"/>
    <mergeCell ref="L188:M188"/>
    <mergeCell ref="Q188:R188"/>
    <mergeCell ref="S188:U188"/>
    <mergeCell ref="B187:C187"/>
    <mergeCell ref="D187:E187"/>
    <mergeCell ref="G187:I187"/>
    <mergeCell ref="J187:K187"/>
    <mergeCell ref="L187:M187"/>
    <mergeCell ref="Q187:R187"/>
    <mergeCell ref="B192:C192"/>
    <mergeCell ref="D192:E192"/>
    <mergeCell ref="G192:I192"/>
    <mergeCell ref="J192:K192"/>
    <mergeCell ref="L192:M192"/>
    <mergeCell ref="Q192:R192"/>
    <mergeCell ref="S192:U192"/>
    <mergeCell ref="S185:U185"/>
    <mergeCell ref="B186:C186"/>
    <mergeCell ref="D186:E186"/>
    <mergeCell ref="G186:I186"/>
    <mergeCell ref="J186:K186"/>
    <mergeCell ref="L186:M186"/>
    <mergeCell ref="Q186:R186"/>
    <mergeCell ref="S186:U186"/>
    <mergeCell ref="B185:C185"/>
    <mergeCell ref="D185:E185"/>
    <mergeCell ref="G185:I185"/>
    <mergeCell ref="J185:K185"/>
    <mergeCell ref="L185:M185"/>
    <mergeCell ref="Q185:R185"/>
    <mergeCell ref="G188:I188"/>
    <mergeCell ref="S183:U183"/>
    <mergeCell ref="B184:C184"/>
    <mergeCell ref="D184:E184"/>
    <mergeCell ref="G184:I184"/>
    <mergeCell ref="J184:K184"/>
    <mergeCell ref="L184:M184"/>
    <mergeCell ref="Q184:R184"/>
    <mergeCell ref="S184:U184"/>
    <mergeCell ref="B183:C183"/>
    <mergeCell ref="D183:E183"/>
    <mergeCell ref="G183:I183"/>
    <mergeCell ref="J183:K183"/>
    <mergeCell ref="L183:M183"/>
    <mergeCell ref="Q183:R183"/>
    <mergeCell ref="B182:C182"/>
    <mergeCell ref="D182:E182"/>
    <mergeCell ref="G182:I182"/>
    <mergeCell ref="J182:K182"/>
    <mergeCell ref="L182:M182"/>
    <mergeCell ref="Q182:R182"/>
    <mergeCell ref="S182:U182"/>
    <mergeCell ref="G181:I181"/>
    <mergeCell ref="J181:K181"/>
    <mergeCell ref="L181:M181"/>
    <mergeCell ref="Q181:R181"/>
    <mergeCell ref="L180:M180"/>
    <mergeCell ref="B180:C181"/>
    <mergeCell ref="D180:E181"/>
    <mergeCell ref="F180:F181"/>
    <mergeCell ref="G180:K180"/>
    <mergeCell ref="S177:U177"/>
    <mergeCell ref="B177:C177"/>
    <mergeCell ref="D177:E177"/>
    <mergeCell ref="G177:I177"/>
    <mergeCell ref="J177:K177"/>
    <mergeCell ref="L177:M177"/>
    <mergeCell ref="Q177:R177"/>
    <mergeCell ref="B176:C176"/>
    <mergeCell ref="D176:E176"/>
    <mergeCell ref="G176:I176"/>
    <mergeCell ref="J176:K176"/>
    <mergeCell ref="L176:M176"/>
    <mergeCell ref="Q176:R176"/>
    <mergeCell ref="S176:U176"/>
    <mergeCell ref="L174:M174"/>
    <mergeCell ref="G175:I175"/>
    <mergeCell ref="J175:K175"/>
    <mergeCell ref="L175:M175"/>
    <mergeCell ref="Q175:R175"/>
    <mergeCell ref="S170:U170"/>
    <mergeCell ref="B170:C170"/>
    <mergeCell ref="D170:E170"/>
    <mergeCell ref="G170:I170"/>
    <mergeCell ref="J170:K170"/>
    <mergeCell ref="L170:M170"/>
    <mergeCell ref="Q170:R170"/>
    <mergeCell ref="B171:C171"/>
    <mergeCell ref="D171:E171"/>
    <mergeCell ref="G171:I171"/>
    <mergeCell ref="J171:K171"/>
    <mergeCell ref="L171:M171"/>
    <mergeCell ref="Q171:R171"/>
    <mergeCell ref="S171:U171"/>
    <mergeCell ref="B172:C172"/>
    <mergeCell ref="D172:E172"/>
    <mergeCell ref="G172:I172"/>
    <mergeCell ref="J172:K172"/>
    <mergeCell ref="L172:M172"/>
    <mergeCell ref="Q172:R172"/>
    <mergeCell ref="S172:U172"/>
    <mergeCell ref="Q168:R168"/>
    <mergeCell ref="L167:M167"/>
    <mergeCell ref="S164:U164"/>
    <mergeCell ref="B165:C165"/>
    <mergeCell ref="D165:E165"/>
    <mergeCell ref="G165:I165"/>
    <mergeCell ref="J165:K165"/>
    <mergeCell ref="L165:M165"/>
    <mergeCell ref="Q165:R165"/>
    <mergeCell ref="S165:U165"/>
    <mergeCell ref="B164:C164"/>
    <mergeCell ref="D164:E164"/>
    <mergeCell ref="G164:I164"/>
    <mergeCell ref="J164:K164"/>
    <mergeCell ref="L164:M164"/>
    <mergeCell ref="Q164:R164"/>
    <mergeCell ref="B169:C169"/>
    <mergeCell ref="B163:C163"/>
    <mergeCell ref="D163:E163"/>
    <mergeCell ref="G163:I163"/>
    <mergeCell ref="J163:K163"/>
    <mergeCell ref="L163:M163"/>
    <mergeCell ref="Q163:R163"/>
    <mergeCell ref="S163:U163"/>
    <mergeCell ref="L161:M161"/>
    <mergeCell ref="G162:I162"/>
    <mergeCell ref="J162:K162"/>
    <mergeCell ref="L162:M162"/>
    <mergeCell ref="Q162:R162"/>
    <mergeCell ref="S158:U158"/>
    <mergeCell ref="B158:C158"/>
    <mergeCell ref="D158:E158"/>
    <mergeCell ref="G158:I158"/>
    <mergeCell ref="J158:K158"/>
    <mergeCell ref="L158:M158"/>
    <mergeCell ref="Q158:R158"/>
    <mergeCell ref="G159:I159"/>
    <mergeCell ref="J159:K159"/>
    <mergeCell ref="L159:M159"/>
    <mergeCell ref="Q159:R159"/>
    <mergeCell ref="S159:U159"/>
    <mergeCell ref="B160:C160"/>
    <mergeCell ref="S156:U156"/>
    <mergeCell ref="B157:C157"/>
    <mergeCell ref="D157:E157"/>
    <mergeCell ref="G157:I157"/>
    <mergeCell ref="J157:K157"/>
    <mergeCell ref="L157:M157"/>
    <mergeCell ref="Q157:R157"/>
    <mergeCell ref="S157:U157"/>
    <mergeCell ref="B156:C156"/>
    <mergeCell ref="D156:E156"/>
    <mergeCell ref="J156:K156"/>
    <mergeCell ref="L156:M156"/>
    <mergeCell ref="Q156:R156"/>
    <mergeCell ref="B159:C159"/>
    <mergeCell ref="D159:E159"/>
    <mergeCell ref="S154:U154"/>
    <mergeCell ref="B155:C155"/>
    <mergeCell ref="D155:E155"/>
    <mergeCell ref="G155:I155"/>
    <mergeCell ref="J155:K155"/>
    <mergeCell ref="L155:M155"/>
    <mergeCell ref="Q155:R155"/>
    <mergeCell ref="S155:U155"/>
    <mergeCell ref="B154:C154"/>
    <mergeCell ref="D154:E154"/>
    <mergeCell ref="G154:I154"/>
    <mergeCell ref="J154:K154"/>
    <mergeCell ref="L154:M154"/>
    <mergeCell ref="Q154:R154"/>
    <mergeCell ref="G156:H156"/>
    <mergeCell ref="S152:U152"/>
    <mergeCell ref="B153:C153"/>
    <mergeCell ref="D153:E153"/>
    <mergeCell ref="G153:I153"/>
    <mergeCell ref="J153:K153"/>
    <mergeCell ref="L153:M153"/>
    <mergeCell ref="Q153:R153"/>
    <mergeCell ref="S153:U153"/>
    <mergeCell ref="B152:C152"/>
    <mergeCell ref="D152:E152"/>
    <mergeCell ref="G152:I152"/>
    <mergeCell ref="J152:K152"/>
    <mergeCell ref="L152:M152"/>
    <mergeCell ref="Q152:R152"/>
    <mergeCell ref="B151:C151"/>
    <mergeCell ref="D151:E151"/>
    <mergeCell ref="G151:I151"/>
    <mergeCell ref="J151:K151"/>
    <mergeCell ref="L151:M151"/>
    <mergeCell ref="Q151:R151"/>
    <mergeCell ref="S151:U151"/>
    <mergeCell ref="J150:K150"/>
    <mergeCell ref="L150:M150"/>
    <mergeCell ref="Q150:R150"/>
    <mergeCell ref="B149:C150"/>
    <mergeCell ref="D149:E150"/>
    <mergeCell ref="F149:F150"/>
    <mergeCell ref="G149:K149"/>
    <mergeCell ref="N149:R149"/>
    <mergeCell ref="S149:U150"/>
    <mergeCell ref="L149:M149"/>
    <mergeCell ref="S146:U146"/>
    <mergeCell ref="B147:C147"/>
    <mergeCell ref="D147:E147"/>
    <mergeCell ref="J147:K147"/>
    <mergeCell ref="L147:M147"/>
    <mergeCell ref="Q147:R147"/>
    <mergeCell ref="S147:U147"/>
    <mergeCell ref="B146:C146"/>
    <mergeCell ref="D146:E146"/>
    <mergeCell ref="J146:K146"/>
    <mergeCell ref="L146:M146"/>
    <mergeCell ref="Q146:R146"/>
    <mergeCell ref="B148:U148"/>
    <mergeCell ref="G150:I150"/>
    <mergeCell ref="B145:C145"/>
    <mergeCell ref="D145:E145"/>
    <mergeCell ref="G145:I145"/>
    <mergeCell ref="J145:K145"/>
    <mergeCell ref="L145:M145"/>
    <mergeCell ref="Q145:R145"/>
    <mergeCell ref="S145:U145"/>
    <mergeCell ref="L143:M143"/>
    <mergeCell ref="G144:I144"/>
    <mergeCell ref="J144:K144"/>
    <mergeCell ref="L144:M144"/>
    <mergeCell ref="Q144:R144"/>
    <mergeCell ref="B143:C143"/>
    <mergeCell ref="D143:E143"/>
    <mergeCell ref="G143:I143"/>
    <mergeCell ref="J143:K143"/>
    <mergeCell ref="Q143:R143"/>
    <mergeCell ref="S143:U143"/>
    <mergeCell ref="B144:C144"/>
    <mergeCell ref="D144:E144"/>
    <mergeCell ref="S144:U144"/>
    <mergeCell ref="B141:C141"/>
    <mergeCell ref="D141:E141"/>
    <mergeCell ref="G141:I141"/>
    <mergeCell ref="J141:K141"/>
    <mergeCell ref="L141:M141"/>
    <mergeCell ref="Q141:R141"/>
    <mergeCell ref="S141:U141"/>
    <mergeCell ref="S139:U139"/>
    <mergeCell ref="B140:C140"/>
    <mergeCell ref="D140:E140"/>
    <mergeCell ref="G140:I140"/>
    <mergeCell ref="J140:K140"/>
    <mergeCell ref="L140:M140"/>
    <mergeCell ref="Q140:R140"/>
    <mergeCell ref="S140:U140"/>
    <mergeCell ref="B139:C139"/>
    <mergeCell ref="D139:E139"/>
    <mergeCell ref="G139:I139"/>
    <mergeCell ref="J139:K139"/>
    <mergeCell ref="L139:M139"/>
    <mergeCell ref="Q139:R139"/>
    <mergeCell ref="B142:C142"/>
    <mergeCell ref="D142:E142"/>
    <mergeCell ref="G142:I142"/>
    <mergeCell ref="J142:K142"/>
    <mergeCell ref="L142:M142"/>
    <mergeCell ref="Q142:R142"/>
    <mergeCell ref="S142:U142"/>
    <mergeCell ref="S137:U137"/>
    <mergeCell ref="B138:C138"/>
    <mergeCell ref="D138:E138"/>
    <mergeCell ref="G138:I138"/>
    <mergeCell ref="J138:K138"/>
    <mergeCell ref="L138:M138"/>
    <mergeCell ref="Q138:R138"/>
    <mergeCell ref="S138:U138"/>
    <mergeCell ref="B137:C137"/>
    <mergeCell ref="D137:E137"/>
    <mergeCell ref="G137:I137"/>
    <mergeCell ref="J137:K137"/>
    <mergeCell ref="L137:M137"/>
    <mergeCell ref="Q137:R137"/>
    <mergeCell ref="S135:U135"/>
    <mergeCell ref="B136:C136"/>
    <mergeCell ref="D136:E136"/>
    <mergeCell ref="G136:I136"/>
    <mergeCell ref="J136:K136"/>
    <mergeCell ref="L136:M136"/>
    <mergeCell ref="Q136:R136"/>
    <mergeCell ref="S136:U136"/>
    <mergeCell ref="B135:C135"/>
    <mergeCell ref="D135:E135"/>
    <mergeCell ref="G135:I135"/>
    <mergeCell ref="J135:K135"/>
    <mergeCell ref="L135:M135"/>
    <mergeCell ref="Q135:R135"/>
    <mergeCell ref="S133:U133"/>
    <mergeCell ref="B134:C134"/>
    <mergeCell ref="D134:E134"/>
    <mergeCell ref="G134:I134"/>
    <mergeCell ref="J134:K134"/>
    <mergeCell ref="L134:M134"/>
    <mergeCell ref="Q134:R134"/>
    <mergeCell ref="S134:U134"/>
    <mergeCell ref="B133:C133"/>
    <mergeCell ref="D133:E133"/>
    <mergeCell ref="G133:I133"/>
    <mergeCell ref="J133:K133"/>
    <mergeCell ref="L133:M133"/>
    <mergeCell ref="Q133:R133"/>
    <mergeCell ref="S131:U131"/>
    <mergeCell ref="B132:C132"/>
    <mergeCell ref="D132:E132"/>
    <mergeCell ref="G132:I132"/>
    <mergeCell ref="J132:K132"/>
    <mergeCell ref="L132:M132"/>
    <mergeCell ref="Q132:R132"/>
    <mergeCell ref="S132:U132"/>
    <mergeCell ref="B131:C131"/>
    <mergeCell ref="D131:E131"/>
    <mergeCell ref="G131:I131"/>
    <mergeCell ref="J131:K131"/>
    <mergeCell ref="L131:M131"/>
    <mergeCell ref="Q131:R131"/>
    <mergeCell ref="S129:U129"/>
    <mergeCell ref="B130:C130"/>
    <mergeCell ref="D130:E130"/>
    <mergeCell ref="G130:I130"/>
    <mergeCell ref="J130:K130"/>
    <mergeCell ref="L130:M130"/>
    <mergeCell ref="Q130:R130"/>
    <mergeCell ref="S130:U130"/>
    <mergeCell ref="B129:C129"/>
    <mergeCell ref="D129:E129"/>
    <mergeCell ref="G129:I129"/>
    <mergeCell ref="J129:K129"/>
    <mergeCell ref="L129:M129"/>
    <mergeCell ref="Q129:R129"/>
    <mergeCell ref="S127:U127"/>
    <mergeCell ref="B128:C128"/>
    <mergeCell ref="D128:E128"/>
    <mergeCell ref="G128:I128"/>
    <mergeCell ref="J128:K128"/>
    <mergeCell ref="L128:M128"/>
    <mergeCell ref="Q128:R128"/>
    <mergeCell ref="S128:U128"/>
    <mergeCell ref="B127:C127"/>
    <mergeCell ref="D127:E127"/>
    <mergeCell ref="G127:I127"/>
    <mergeCell ref="J127:K127"/>
    <mergeCell ref="L127:M127"/>
    <mergeCell ref="Q127:R127"/>
    <mergeCell ref="S125:U125"/>
    <mergeCell ref="B126:C126"/>
    <mergeCell ref="D126:E126"/>
    <mergeCell ref="G126:I126"/>
    <mergeCell ref="J126:K126"/>
    <mergeCell ref="L126:M126"/>
    <mergeCell ref="Q126:R126"/>
    <mergeCell ref="S126:U126"/>
    <mergeCell ref="B125:C125"/>
    <mergeCell ref="D125:E125"/>
    <mergeCell ref="G125:I125"/>
    <mergeCell ref="J125:K125"/>
    <mergeCell ref="L125:M125"/>
    <mergeCell ref="Q125:R125"/>
    <mergeCell ref="S123:U123"/>
    <mergeCell ref="B124:C124"/>
    <mergeCell ref="D124:E124"/>
    <mergeCell ref="G124:I124"/>
    <mergeCell ref="J124:K124"/>
    <mergeCell ref="L124:M124"/>
    <mergeCell ref="Q124:R124"/>
    <mergeCell ref="S124:U124"/>
    <mergeCell ref="B123:C123"/>
    <mergeCell ref="D123:E123"/>
    <mergeCell ref="G123:I123"/>
    <mergeCell ref="J123:K123"/>
    <mergeCell ref="L123:M123"/>
    <mergeCell ref="Q123:R123"/>
    <mergeCell ref="S121:U121"/>
    <mergeCell ref="B122:C122"/>
    <mergeCell ref="D122:E122"/>
    <mergeCell ref="G122:I122"/>
    <mergeCell ref="J122:K122"/>
    <mergeCell ref="L122:M122"/>
    <mergeCell ref="Q122:R122"/>
    <mergeCell ref="S122:U122"/>
    <mergeCell ref="B121:C121"/>
    <mergeCell ref="D121:E121"/>
    <mergeCell ref="G121:I121"/>
    <mergeCell ref="J121:K121"/>
    <mergeCell ref="L121:M121"/>
    <mergeCell ref="Q121:R121"/>
    <mergeCell ref="S119:U119"/>
    <mergeCell ref="B120:C120"/>
    <mergeCell ref="D120:E120"/>
    <mergeCell ref="G120:I120"/>
    <mergeCell ref="J120:K120"/>
    <mergeCell ref="L120:M120"/>
    <mergeCell ref="Q120:R120"/>
    <mergeCell ref="S120:U120"/>
    <mergeCell ref="G118:I118"/>
    <mergeCell ref="J118:K118"/>
    <mergeCell ref="L118:M118"/>
    <mergeCell ref="Q118:R118"/>
    <mergeCell ref="B119:C119"/>
    <mergeCell ref="D119:E119"/>
    <mergeCell ref="G119:I119"/>
    <mergeCell ref="J119:K119"/>
    <mergeCell ref="L119:M119"/>
    <mergeCell ref="Q119:R119"/>
    <mergeCell ref="G114:H114"/>
    <mergeCell ref="Q114:R114"/>
    <mergeCell ref="B116:U116"/>
    <mergeCell ref="B117:C118"/>
    <mergeCell ref="D117:E118"/>
    <mergeCell ref="F117:F118"/>
    <mergeCell ref="G117:K117"/>
    <mergeCell ref="L117:M117"/>
    <mergeCell ref="N117:R117"/>
    <mergeCell ref="S117:U118"/>
    <mergeCell ref="S112:U112"/>
    <mergeCell ref="B113:C113"/>
    <mergeCell ref="D113:E113"/>
    <mergeCell ref="L113:M113"/>
    <mergeCell ref="Q113:R113"/>
    <mergeCell ref="S113:U113"/>
    <mergeCell ref="B112:C112"/>
    <mergeCell ref="D112:E112"/>
    <mergeCell ref="L112:M112"/>
    <mergeCell ref="Q112:R112"/>
    <mergeCell ref="D110:E110"/>
    <mergeCell ref="G110:H110"/>
    <mergeCell ref="L110:M110"/>
    <mergeCell ref="Q110:R110"/>
    <mergeCell ref="S110:U110"/>
    <mergeCell ref="G111:H111"/>
    <mergeCell ref="Q111:R111"/>
    <mergeCell ref="D111:E111"/>
    <mergeCell ref="G112:H112"/>
    <mergeCell ref="G113:H113"/>
    <mergeCell ref="D108:E108"/>
    <mergeCell ref="G108:H108"/>
    <mergeCell ref="L108:M108"/>
    <mergeCell ref="Q108:R108"/>
    <mergeCell ref="S108:U108"/>
    <mergeCell ref="D109:E109"/>
    <mergeCell ref="G109:H109"/>
    <mergeCell ref="L109:M109"/>
    <mergeCell ref="Q109:R109"/>
    <mergeCell ref="S109:U109"/>
    <mergeCell ref="D106:E106"/>
    <mergeCell ref="G106:H106"/>
    <mergeCell ref="L106:M106"/>
    <mergeCell ref="Q106:R106"/>
    <mergeCell ref="S106:U106"/>
    <mergeCell ref="D107:E107"/>
    <mergeCell ref="G107:H107"/>
    <mergeCell ref="L107:M107"/>
    <mergeCell ref="Q107:R107"/>
    <mergeCell ref="S107:U107"/>
    <mergeCell ref="D104:E104"/>
    <mergeCell ref="G104:H104"/>
    <mergeCell ref="L104:M104"/>
    <mergeCell ref="Q104:R104"/>
    <mergeCell ref="S104:U104"/>
    <mergeCell ref="D105:E105"/>
    <mergeCell ref="G105:H105"/>
    <mergeCell ref="L105:M105"/>
    <mergeCell ref="Q105:R105"/>
    <mergeCell ref="S105:U105"/>
    <mergeCell ref="D102:E102"/>
    <mergeCell ref="G102:H102"/>
    <mergeCell ref="L102:M102"/>
    <mergeCell ref="Q102:R102"/>
    <mergeCell ref="S102:U102"/>
    <mergeCell ref="D103:E103"/>
    <mergeCell ref="G103:H103"/>
    <mergeCell ref="L103:M103"/>
    <mergeCell ref="Q103:R103"/>
    <mergeCell ref="S103:U103"/>
    <mergeCell ref="D100:E100"/>
    <mergeCell ref="G100:H100"/>
    <mergeCell ref="L100:M100"/>
    <mergeCell ref="Q100:R100"/>
    <mergeCell ref="S100:U100"/>
    <mergeCell ref="D101:E101"/>
    <mergeCell ref="G101:H101"/>
    <mergeCell ref="L101:M101"/>
    <mergeCell ref="Q101:R101"/>
    <mergeCell ref="S101:U101"/>
    <mergeCell ref="D98:E98"/>
    <mergeCell ref="G98:H98"/>
    <mergeCell ref="L98:M98"/>
    <mergeCell ref="Q98:R98"/>
    <mergeCell ref="S98:U98"/>
    <mergeCell ref="D99:E99"/>
    <mergeCell ref="G99:H99"/>
    <mergeCell ref="L99:M99"/>
    <mergeCell ref="Q99:R99"/>
    <mergeCell ref="S99:U99"/>
    <mergeCell ref="D97:E97"/>
    <mergeCell ref="G97:H97"/>
    <mergeCell ref="J97:K97"/>
    <mergeCell ref="L97:M97"/>
    <mergeCell ref="Q97:R97"/>
    <mergeCell ref="S97:U97"/>
    <mergeCell ref="D96:E96"/>
    <mergeCell ref="G96:H96"/>
    <mergeCell ref="J96:K96"/>
    <mergeCell ref="L96:M96"/>
    <mergeCell ref="Q96:R96"/>
    <mergeCell ref="S96:U96"/>
    <mergeCell ref="D95:E95"/>
    <mergeCell ref="G95:H95"/>
    <mergeCell ref="J95:K95"/>
    <mergeCell ref="L95:M95"/>
    <mergeCell ref="Q95:R95"/>
    <mergeCell ref="S95:U95"/>
    <mergeCell ref="D94:E94"/>
    <mergeCell ref="G94:H94"/>
    <mergeCell ref="J94:K94"/>
    <mergeCell ref="L94:M94"/>
    <mergeCell ref="Q94:R94"/>
    <mergeCell ref="S94:U94"/>
    <mergeCell ref="D93:E93"/>
    <mergeCell ref="G93:H93"/>
    <mergeCell ref="J93:K93"/>
    <mergeCell ref="L93:M93"/>
    <mergeCell ref="Q93:R93"/>
    <mergeCell ref="S93:U93"/>
    <mergeCell ref="D92:E92"/>
    <mergeCell ref="G92:H92"/>
    <mergeCell ref="J92:K92"/>
    <mergeCell ref="L92:M92"/>
    <mergeCell ref="Q92:R92"/>
    <mergeCell ref="S92:U92"/>
    <mergeCell ref="D91:E91"/>
    <mergeCell ref="G91:H91"/>
    <mergeCell ref="J91:K91"/>
    <mergeCell ref="L91:M91"/>
    <mergeCell ref="Q91:R91"/>
    <mergeCell ref="S91:U91"/>
    <mergeCell ref="D90:E90"/>
    <mergeCell ref="G90:H90"/>
    <mergeCell ref="J90:K90"/>
    <mergeCell ref="L90:M90"/>
    <mergeCell ref="Q90:R90"/>
    <mergeCell ref="S90:U90"/>
    <mergeCell ref="D89:E89"/>
    <mergeCell ref="G89:H89"/>
    <mergeCell ref="J89:K89"/>
    <mergeCell ref="L89:M89"/>
    <mergeCell ref="Q89:R89"/>
    <mergeCell ref="S89:U89"/>
    <mergeCell ref="D88:E88"/>
    <mergeCell ref="G88:H88"/>
    <mergeCell ref="J88:K88"/>
    <mergeCell ref="L88:M88"/>
    <mergeCell ref="Q88:R88"/>
    <mergeCell ref="S88:U88"/>
    <mergeCell ref="D87:E87"/>
    <mergeCell ref="G87:H87"/>
    <mergeCell ref="J87:K87"/>
    <mergeCell ref="L87:M87"/>
    <mergeCell ref="Q87:R87"/>
    <mergeCell ref="S87:U87"/>
    <mergeCell ref="D86:E86"/>
    <mergeCell ref="G86:H86"/>
    <mergeCell ref="J86:K86"/>
    <mergeCell ref="L86:M86"/>
    <mergeCell ref="Q86:R86"/>
    <mergeCell ref="S86:U86"/>
    <mergeCell ref="S84:U84"/>
    <mergeCell ref="D85:E85"/>
    <mergeCell ref="G85:H85"/>
    <mergeCell ref="J85:K85"/>
    <mergeCell ref="L85:M85"/>
    <mergeCell ref="Q85:R85"/>
    <mergeCell ref="S85:U85"/>
    <mergeCell ref="B84:C84"/>
    <mergeCell ref="D84:E84"/>
    <mergeCell ref="G84:I84"/>
    <mergeCell ref="J84:K84"/>
    <mergeCell ref="L84:M84"/>
    <mergeCell ref="Q84:R84"/>
    <mergeCell ref="D83:E83"/>
    <mergeCell ref="G83:I83"/>
    <mergeCell ref="J83:K83"/>
    <mergeCell ref="L83:M83"/>
    <mergeCell ref="Q83:R83"/>
    <mergeCell ref="S83:U83"/>
    <mergeCell ref="D82:E82"/>
    <mergeCell ref="G82:I82"/>
    <mergeCell ref="J82:K82"/>
    <mergeCell ref="L82:M82"/>
    <mergeCell ref="Q82:R82"/>
    <mergeCell ref="S82:U82"/>
    <mergeCell ref="S80:U80"/>
    <mergeCell ref="B81:C81"/>
    <mergeCell ref="D81:E81"/>
    <mergeCell ref="G81:I81"/>
    <mergeCell ref="J81:K81"/>
    <mergeCell ref="L81:M81"/>
    <mergeCell ref="Q81:R81"/>
    <mergeCell ref="S81:U81"/>
    <mergeCell ref="B80:C80"/>
    <mergeCell ref="D80:E80"/>
    <mergeCell ref="G80:I80"/>
    <mergeCell ref="J80:K80"/>
    <mergeCell ref="L80:M80"/>
    <mergeCell ref="Q80:R80"/>
    <mergeCell ref="S78:U78"/>
    <mergeCell ref="B79:C79"/>
    <mergeCell ref="D79:E79"/>
    <mergeCell ref="G79:I79"/>
    <mergeCell ref="J79:K79"/>
    <mergeCell ref="L79:M79"/>
    <mergeCell ref="Q79:R79"/>
    <mergeCell ref="S79:U79"/>
    <mergeCell ref="B78:C78"/>
    <mergeCell ref="D78:E78"/>
    <mergeCell ref="G78:I78"/>
    <mergeCell ref="J78:K78"/>
    <mergeCell ref="L78:M78"/>
    <mergeCell ref="Q78:R78"/>
    <mergeCell ref="S76:U76"/>
    <mergeCell ref="B77:C77"/>
    <mergeCell ref="D77:E77"/>
    <mergeCell ref="G77:I77"/>
    <mergeCell ref="J77:K77"/>
    <mergeCell ref="L77:M77"/>
    <mergeCell ref="Q77:R77"/>
    <mergeCell ref="S77:U77"/>
    <mergeCell ref="B76:C76"/>
    <mergeCell ref="D76:E76"/>
    <mergeCell ref="G76:I76"/>
    <mergeCell ref="J76:K76"/>
    <mergeCell ref="L76:M76"/>
    <mergeCell ref="Q76:R76"/>
    <mergeCell ref="S74:U74"/>
    <mergeCell ref="B75:C75"/>
    <mergeCell ref="D75:E75"/>
    <mergeCell ref="G75:I75"/>
    <mergeCell ref="J75:K75"/>
    <mergeCell ref="L75:M75"/>
    <mergeCell ref="Q75:R75"/>
    <mergeCell ref="S75:U75"/>
    <mergeCell ref="B74:C74"/>
    <mergeCell ref="D74:E74"/>
    <mergeCell ref="G74:I74"/>
    <mergeCell ref="J74:K74"/>
    <mergeCell ref="L74:M74"/>
    <mergeCell ref="Q74:R74"/>
    <mergeCell ref="S72:U72"/>
    <mergeCell ref="B73:C73"/>
    <mergeCell ref="D73:E73"/>
    <mergeCell ref="G73:I73"/>
    <mergeCell ref="J73:K73"/>
    <mergeCell ref="L73:M73"/>
    <mergeCell ref="Q73:R73"/>
    <mergeCell ref="S73:U73"/>
    <mergeCell ref="B72:C72"/>
    <mergeCell ref="D72:E72"/>
    <mergeCell ref="G72:I72"/>
    <mergeCell ref="J72:K72"/>
    <mergeCell ref="L72:M72"/>
    <mergeCell ref="Q72:R72"/>
    <mergeCell ref="S70:U70"/>
    <mergeCell ref="B71:C71"/>
    <mergeCell ref="D71:E71"/>
    <mergeCell ref="G71:I71"/>
    <mergeCell ref="J71:K71"/>
    <mergeCell ref="L71:M71"/>
    <mergeCell ref="Q71:R71"/>
    <mergeCell ref="S71:U71"/>
    <mergeCell ref="B70:C70"/>
    <mergeCell ref="D70:E70"/>
    <mergeCell ref="G70:I70"/>
    <mergeCell ref="J70:K70"/>
    <mergeCell ref="L70:M70"/>
    <mergeCell ref="Q70:R70"/>
    <mergeCell ref="S68:U68"/>
    <mergeCell ref="B69:C69"/>
    <mergeCell ref="D69:E69"/>
    <mergeCell ref="G69:I69"/>
    <mergeCell ref="J69:K69"/>
    <mergeCell ref="L69:M69"/>
    <mergeCell ref="Q69:R69"/>
    <mergeCell ref="S69:U69"/>
    <mergeCell ref="B68:C68"/>
    <mergeCell ref="D68:E68"/>
    <mergeCell ref="G68:I68"/>
    <mergeCell ref="J68:K68"/>
    <mergeCell ref="L68:M68"/>
    <mergeCell ref="Q68:R68"/>
    <mergeCell ref="S66:U66"/>
    <mergeCell ref="B67:C67"/>
    <mergeCell ref="D67:E67"/>
    <mergeCell ref="G67:I67"/>
    <mergeCell ref="J67:K67"/>
    <mergeCell ref="L67:M67"/>
    <mergeCell ref="Q67:R67"/>
    <mergeCell ref="S67:U67"/>
    <mergeCell ref="B66:C66"/>
    <mergeCell ref="D66:E66"/>
    <mergeCell ref="G66:I66"/>
    <mergeCell ref="J66:K66"/>
    <mergeCell ref="L66:M66"/>
    <mergeCell ref="Q66:R66"/>
    <mergeCell ref="S64:U64"/>
    <mergeCell ref="B65:C65"/>
    <mergeCell ref="D65:E65"/>
    <mergeCell ref="G65:I65"/>
    <mergeCell ref="J65:K65"/>
    <mergeCell ref="L65:M65"/>
    <mergeCell ref="Q65:R65"/>
    <mergeCell ref="S65:U65"/>
    <mergeCell ref="B64:C64"/>
    <mergeCell ref="D64:E64"/>
    <mergeCell ref="G64:I64"/>
    <mergeCell ref="J64:K64"/>
    <mergeCell ref="L64:M64"/>
    <mergeCell ref="Q64:R64"/>
    <mergeCell ref="S62:U62"/>
    <mergeCell ref="B63:C63"/>
    <mergeCell ref="D63:E63"/>
    <mergeCell ref="G63:I63"/>
    <mergeCell ref="J63:K63"/>
    <mergeCell ref="L63:M63"/>
    <mergeCell ref="Q63:R63"/>
    <mergeCell ref="S63:U63"/>
    <mergeCell ref="B62:C62"/>
    <mergeCell ref="D62:E62"/>
    <mergeCell ref="G62:I62"/>
    <mergeCell ref="J62:K62"/>
    <mergeCell ref="L62:M62"/>
    <mergeCell ref="Q62:R62"/>
    <mergeCell ref="S60:U60"/>
    <mergeCell ref="B61:C61"/>
    <mergeCell ref="D61:E61"/>
    <mergeCell ref="G61:I61"/>
    <mergeCell ref="J61:K61"/>
    <mergeCell ref="L61:M61"/>
    <mergeCell ref="Q61:R61"/>
    <mergeCell ref="S61:U61"/>
    <mergeCell ref="B60:C60"/>
    <mergeCell ref="D60:E60"/>
    <mergeCell ref="G60:I60"/>
    <mergeCell ref="J60:K60"/>
    <mergeCell ref="L60:M60"/>
    <mergeCell ref="Q60:R60"/>
    <mergeCell ref="S58:U58"/>
    <mergeCell ref="B59:C59"/>
    <mergeCell ref="D59:E59"/>
    <mergeCell ref="G59:I59"/>
    <mergeCell ref="J59:K59"/>
    <mergeCell ref="L59:M59"/>
    <mergeCell ref="Q59:R59"/>
    <mergeCell ref="S59:U59"/>
    <mergeCell ref="B58:C58"/>
    <mergeCell ref="D58:E58"/>
    <mergeCell ref="G58:I58"/>
    <mergeCell ref="J58:K58"/>
    <mergeCell ref="L58:M58"/>
    <mergeCell ref="Q58:R58"/>
    <mergeCell ref="S56:U56"/>
    <mergeCell ref="B57:C57"/>
    <mergeCell ref="D57:E57"/>
    <mergeCell ref="G57:I57"/>
    <mergeCell ref="J57:K57"/>
    <mergeCell ref="L57:M57"/>
    <mergeCell ref="Q57:R57"/>
    <mergeCell ref="S57:U57"/>
    <mergeCell ref="B56:C56"/>
    <mergeCell ref="D56:E56"/>
    <mergeCell ref="G56:I56"/>
    <mergeCell ref="J56:K56"/>
    <mergeCell ref="L56:M56"/>
    <mergeCell ref="Q56:R56"/>
    <mergeCell ref="S54:U54"/>
    <mergeCell ref="B55:C55"/>
    <mergeCell ref="D55:E55"/>
    <mergeCell ref="G55:I55"/>
    <mergeCell ref="J55:K55"/>
    <mergeCell ref="L55:M55"/>
    <mergeCell ref="Q55:R55"/>
    <mergeCell ref="S55:U55"/>
    <mergeCell ref="B54:C54"/>
    <mergeCell ref="D54:E54"/>
    <mergeCell ref="G54:I54"/>
    <mergeCell ref="J54:K54"/>
    <mergeCell ref="L54:M54"/>
    <mergeCell ref="Q54:R54"/>
    <mergeCell ref="S52:U52"/>
    <mergeCell ref="B53:C53"/>
    <mergeCell ref="D53:E53"/>
    <mergeCell ref="G53:I53"/>
    <mergeCell ref="J53:K53"/>
    <mergeCell ref="L53:M53"/>
    <mergeCell ref="Q53:R53"/>
    <mergeCell ref="S53:U53"/>
    <mergeCell ref="B52:C52"/>
    <mergeCell ref="D52:E52"/>
    <mergeCell ref="G52:I52"/>
    <mergeCell ref="J52:K52"/>
    <mergeCell ref="L52:M52"/>
    <mergeCell ref="Q52:R52"/>
    <mergeCell ref="S50:U50"/>
    <mergeCell ref="B51:C51"/>
    <mergeCell ref="D51:E51"/>
    <mergeCell ref="G51:I51"/>
    <mergeCell ref="J51:K51"/>
    <mergeCell ref="L51:M51"/>
    <mergeCell ref="Q51:R51"/>
    <mergeCell ref="S51:U51"/>
    <mergeCell ref="B50:C50"/>
    <mergeCell ref="D50:E50"/>
    <mergeCell ref="G50:I50"/>
    <mergeCell ref="J50:K50"/>
    <mergeCell ref="L50:M50"/>
    <mergeCell ref="Q50:R50"/>
    <mergeCell ref="S48:U48"/>
    <mergeCell ref="B49:C49"/>
    <mergeCell ref="D49:E49"/>
    <mergeCell ref="G49:I49"/>
    <mergeCell ref="J49:K49"/>
    <mergeCell ref="L49:M49"/>
    <mergeCell ref="Q49:R49"/>
    <mergeCell ref="S49:U49"/>
    <mergeCell ref="B48:C48"/>
    <mergeCell ref="D48:E48"/>
    <mergeCell ref="G48:I48"/>
    <mergeCell ref="J48:K48"/>
    <mergeCell ref="L48:M48"/>
    <mergeCell ref="Q48:R48"/>
    <mergeCell ref="S46:U46"/>
    <mergeCell ref="B47:C47"/>
    <mergeCell ref="D47:E47"/>
    <mergeCell ref="G47:I47"/>
    <mergeCell ref="J47:K47"/>
    <mergeCell ref="L47:M47"/>
    <mergeCell ref="Q47:R47"/>
    <mergeCell ref="S47:U47"/>
    <mergeCell ref="B46:C46"/>
    <mergeCell ref="D46:E46"/>
    <mergeCell ref="G46:I46"/>
    <mergeCell ref="J46:K46"/>
    <mergeCell ref="L46:M46"/>
    <mergeCell ref="Q46:R46"/>
    <mergeCell ref="S44:U44"/>
    <mergeCell ref="B45:C45"/>
    <mergeCell ref="D45:E45"/>
    <mergeCell ref="G45:I45"/>
    <mergeCell ref="J45:K45"/>
    <mergeCell ref="L45:M45"/>
    <mergeCell ref="Q45:R45"/>
    <mergeCell ref="S45:U45"/>
    <mergeCell ref="B44:C44"/>
    <mergeCell ref="D44:E44"/>
    <mergeCell ref="G44:I44"/>
    <mergeCell ref="J44:K44"/>
    <mergeCell ref="L44:M44"/>
    <mergeCell ref="Q44:R44"/>
    <mergeCell ref="S42:U42"/>
    <mergeCell ref="B43:C43"/>
    <mergeCell ref="D43:E43"/>
    <mergeCell ref="G43:I43"/>
    <mergeCell ref="J43:K43"/>
    <mergeCell ref="L43:M43"/>
    <mergeCell ref="Q43:R43"/>
    <mergeCell ref="S43:U43"/>
    <mergeCell ref="B42:C42"/>
    <mergeCell ref="D42:E42"/>
    <mergeCell ref="G42:I42"/>
    <mergeCell ref="J42:K42"/>
    <mergeCell ref="L42:M42"/>
    <mergeCell ref="Q42:R42"/>
    <mergeCell ref="S40:U40"/>
    <mergeCell ref="B41:C41"/>
    <mergeCell ref="D41:E41"/>
    <mergeCell ref="G41:I41"/>
    <mergeCell ref="J41:K41"/>
    <mergeCell ref="L41:M41"/>
    <mergeCell ref="Q41:R41"/>
    <mergeCell ref="S41:U41"/>
    <mergeCell ref="B40:C40"/>
    <mergeCell ref="D40:E40"/>
    <mergeCell ref="G40:I40"/>
    <mergeCell ref="J40:K40"/>
    <mergeCell ref="L40:M40"/>
    <mergeCell ref="Q40:R40"/>
    <mergeCell ref="S38:U38"/>
    <mergeCell ref="B39:C39"/>
    <mergeCell ref="D39:E39"/>
    <mergeCell ref="G39:I39"/>
    <mergeCell ref="J39:K39"/>
    <mergeCell ref="L39:M39"/>
    <mergeCell ref="Q39:R39"/>
    <mergeCell ref="S39:U39"/>
    <mergeCell ref="B38:C38"/>
    <mergeCell ref="D38:E38"/>
    <mergeCell ref="G38:I38"/>
    <mergeCell ref="J38:K38"/>
    <mergeCell ref="L38:M38"/>
    <mergeCell ref="Q38:R38"/>
    <mergeCell ref="S36:U36"/>
    <mergeCell ref="B37:C37"/>
    <mergeCell ref="D37:E37"/>
    <mergeCell ref="G37:I37"/>
    <mergeCell ref="J37:K37"/>
    <mergeCell ref="L37:M37"/>
    <mergeCell ref="Q37:R37"/>
    <mergeCell ref="S37:U37"/>
    <mergeCell ref="B36:C36"/>
    <mergeCell ref="D36:E36"/>
    <mergeCell ref="G36:I36"/>
    <mergeCell ref="J36:K36"/>
    <mergeCell ref="L36:M36"/>
    <mergeCell ref="Q36:R36"/>
    <mergeCell ref="S34:U34"/>
    <mergeCell ref="B35:C35"/>
    <mergeCell ref="D35:E35"/>
    <mergeCell ref="G35:I35"/>
    <mergeCell ref="J35:K35"/>
    <mergeCell ref="L35:M35"/>
    <mergeCell ref="Q35:R35"/>
    <mergeCell ref="S35:U35"/>
    <mergeCell ref="B34:C34"/>
    <mergeCell ref="D34:E34"/>
    <mergeCell ref="G34:I34"/>
    <mergeCell ref="J34:K34"/>
    <mergeCell ref="L34:M34"/>
    <mergeCell ref="Q34:R34"/>
    <mergeCell ref="S32:U32"/>
    <mergeCell ref="B33:C33"/>
    <mergeCell ref="D33:E33"/>
    <mergeCell ref="G33:I33"/>
    <mergeCell ref="J33:K33"/>
    <mergeCell ref="L33:M33"/>
    <mergeCell ref="Q33:R33"/>
    <mergeCell ref="S33:U33"/>
    <mergeCell ref="B32:C32"/>
    <mergeCell ref="D32:E32"/>
    <mergeCell ref="G32:I32"/>
    <mergeCell ref="J32:K32"/>
    <mergeCell ref="L32:M32"/>
    <mergeCell ref="Q32:R32"/>
    <mergeCell ref="S30:U30"/>
    <mergeCell ref="B31:C31"/>
    <mergeCell ref="D31:E31"/>
    <mergeCell ref="G31:I31"/>
    <mergeCell ref="J31:K31"/>
    <mergeCell ref="L31:M31"/>
    <mergeCell ref="Q31:R31"/>
    <mergeCell ref="S31:U31"/>
    <mergeCell ref="B30:C30"/>
    <mergeCell ref="D30:E30"/>
    <mergeCell ref="G30:I30"/>
    <mergeCell ref="J30:K30"/>
    <mergeCell ref="L30:M30"/>
    <mergeCell ref="Q30:R30"/>
    <mergeCell ref="S28:U28"/>
    <mergeCell ref="B29:C29"/>
    <mergeCell ref="D29:E29"/>
    <mergeCell ref="G29:I29"/>
    <mergeCell ref="J29:K29"/>
    <mergeCell ref="L29:M29"/>
    <mergeCell ref="Q29:R29"/>
    <mergeCell ref="S29:U29"/>
    <mergeCell ref="B28:C28"/>
    <mergeCell ref="D28:E28"/>
    <mergeCell ref="G28:I28"/>
    <mergeCell ref="J28:K28"/>
    <mergeCell ref="L28:M28"/>
    <mergeCell ref="Q28:R28"/>
    <mergeCell ref="S26:U26"/>
    <mergeCell ref="B27:C27"/>
    <mergeCell ref="D27:E27"/>
    <mergeCell ref="G27:I27"/>
    <mergeCell ref="J27:K27"/>
    <mergeCell ref="L27:M27"/>
    <mergeCell ref="Q27:R27"/>
    <mergeCell ref="S27:U27"/>
    <mergeCell ref="B26:C26"/>
    <mergeCell ref="D26:E26"/>
    <mergeCell ref="G26:I26"/>
    <mergeCell ref="J26:K26"/>
    <mergeCell ref="L26:M26"/>
    <mergeCell ref="Q26:R26"/>
    <mergeCell ref="S24:U24"/>
    <mergeCell ref="B25:C25"/>
    <mergeCell ref="D25:E25"/>
    <mergeCell ref="G25:I25"/>
    <mergeCell ref="J25:K25"/>
    <mergeCell ref="L25:M25"/>
    <mergeCell ref="Q25:R25"/>
    <mergeCell ref="S25:U25"/>
    <mergeCell ref="B24:C24"/>
    <mergeCell ref="D24:E24"/>
    <mergeCell ref="G24:I24"/>
    <mergeCell ref="J24:K24"/>
    <mergeCell ref="L24:M24"/>
    <mergeCell ref="Q24:R24"/>
    <mergeCell ref="S22:U22"/>
    <mergeCell ref="B23:C23"/>
    <mergeCell ref="D23:E23"/>
    <mergeCell ref="G23:I23"/>
    <mergeCell ref="J23:K23"/>
    <mergeCell ref="L23:M23"/>
    <mergeCell ref="Q23:R23"/>
    <mergeCell ref="S23:U23"/>
    <mergeCell ref="B22:C22"/>
    <mergeCell ref="D22:E22"/>
    <mergeCell ref="G22:I22"/>
    <mergeCell ref="J22:K22"/>
    <mergeCell ref="L22:M22"/>
    <mergeCell ref="Q22:R22"/>
    <mergeCell ref="S20:U20"/>
    <mergeCell ref="B21:C21"/>
    <mergeCell ref="D21:E21"/>
    <mergeCell ref="G21:I21"/>
    <mergeCell ref="J21:K21"/>
    <mergeCell ref="L21:M21"/>
    <mergeCell ref="Q21:R21"/>
    <mergeCell ref="S21:U21"/>
    <mergeCell ref="B20:C20"/>
    <mergeCell ref="D20:E20"/>
    <mergeCell ref="G20:I20"/>
    <mergeCell ref="J20:K20"/>
    <mergeCell ref="L20:M20"/>
    <mergeCell ref="Q20:R20"/>
    <mergeCell ref="S18:U18"/>
    <mergeCell ref="B19:C19"/>
    <mergeCell ref="D19:E19"/>
    <mergeCell ref="G19:I19"/>
    <mergeCell ref="J19:K19"/>
    <mergeCell ref="L19:M19"/>
    <mergeCell ref="Q19:R19"/>
    <mergeCell ref="S19:U19"/>
    <mergeCell ref="B18:C18"/>
    <mergeCell ref="D18:E18"/>
    <mergeCell ref="G18:I18"/>
    <mergeCell ref="J18:K18"/>
    <mergeCell ref="L18:M18"/>
    <mergeCell ref="Q18:R18"/>
    <mergeCell ref="S16:U16"/>
    <mergeCell ref="B17:C17"/>
    <mergeCell ref="D17:E17"/>
    <mergeCell ref="G17:I17"/>
    <mergeCell ref="J17:K17"/>
    <mergeCell ref="L17:M17"/>
    <mergeCell ref="Q17:R17"/>
    <mergeCell ref="S17:U17"/>
    <mergeCell ref="B16:C16"/>
    <mergeCell ref="D16:E16"/>
    <mergeCell ref="G16:I16"/>
    <mergeCell ref="J16:K16"/>
    <mergeCell ref="L16:M16"/>
    <mergeCell ref="Q16:R16"/>
    <mergeCell ref="S14:U14"/>
    <mergeCell ref="B15:C15"/>
    <mergeCell ref="D15:E15"/>
    <mergeCell ref="G15:I15"/>
    <mergeCell ref="J15:K15"/>
    <mergeCell ref="L15:M15"/>
    <mergeCell ref="Q15:R15"/>
    <mergeCell ref="S15:U15"/>
    <mergeCell ref="B14:C14"/>
    <mergeCell ref="D14:E14"/>
    <mergeCell ref="G14:I14"/>
    <mergeCell ref="J14:K14"/>
    <mergeCell ref="L14:M14"/>
    <mergeCell ref="Q14:R14"/>
    <mergeCell ref="B13:C13"/>
    <mergeCell ref="D13:E13"/>
    <mergeCell ref="G13:I13"/>
    <mergeCell ref="J13:K13"/>
    <mergeCell ref="L13:M13"/>
    <mergeCell ref="Q13:R13"/>
    <mergeCell ref="B12:C12"/>
    <mergeCell ref="D12:E12"/>
    <mergeCell ref="G12:I12"/>
    <mergeCell ref="J12:K12"/>
    <mergeCell ref="L12:M12"/>
    <mergeCell ref="Q12:R12"/>
    <mergeCell ref="B11:C11"/>
    <mergeCell ref="D11:E11"/>
    <mergeCell ref="G11:I11"/>
    <mergeCell ref="J11:K11"/>
    <mergeCell ref="L11:M11"/>
    <mergeCell ref="Q11:R11"/>
    <mergeCell ref="S9:U9"/>
    <mergeCell ref="B10:C10"/>
    <mergeCell ref="D10:E10"/>
    <mergeCell ref="G10:I10"/>
    <mergeCell ref="J10:K10"/>
    <mergeCell ref="L10:M10"/>
    <mergeCell ref="Q10:R10"/>
    <mergeCell ref="S10:U10"/>
    <mergeCell ref="B9:C9"/>
    <mergeCell ref="D9:E9"/>
    <mergeCell ref="G9:I9"/>
    <mergeCell ref="J9:K9"/>
    <mergeCell ref="L9:M9"/>
    <mergeCell ref="Q9:R9"/>
    <mergeCell ref="B1:U1"/>
    <mergeCell ref="B2:U2"/>
    <mergeCell ref="B3:U3"/>
    <mergeCell ref="B4:C5"/>
    <mergeCell ref="D4:E5"/>
    <mergeCell ref="F4:F5"/>
    <mergeCell ref="G4:K4"/>
    <mergeCell ref="L4:M4"/>
    <mergeCell ref="N4:R4"/>
    <mergeCell ref="S4:U5"/>
    <mergeCell ref="B8:C8"/>
    <mergeCell ref="D8:E8"/>
    <mergeCell ref="G8:I8"/>
    <mergeCell ref="J8:K8"/>
    <mergeCell ref="L8:M8"/>
    <mergeCell ref="Q8:R8"/>
    <mergeCell ref="B7:C7"/>
    <mergeCell ref="D7:E7"/>
    <mergeCell ref="G7:I7"/>
    <mergeCell ref="J7:K7"/>
    <mergeCell ref="L7:M7"/>
    <mergeCell ref="Q7:R7"/>
    <mergeCell ref="G5:I5"/>
    <mergeCell ref="J5:K5"/>
    <mergeCell ref="L5:M5"/>
    <mergeCell ref="Q5:R5"/>
    <mergeCell ref="B6:C6"/>
    <mergeCell ref="D6:E6"/>
    <mergeCell ref="G6:I6"/>
    <mergeCell ref="J6:K6"/>
    <mergeCell ref="L6:M6"/>
    <mergeCell ref="Q6:R6"/>
  </mergeCells>
  <hyperlinks>
    <hyperlink ref="Q245:R245" r:id="rId1" display="..\..\Varios\2019-10-07 Cálculos incumplimiento fondeo Ambiental.xlsx" xr:uid="{55688D31-E88F-42A7-9E32-AFD60EB41FE1}"/>
  </hyperlinks>
  <pageMargins left="0.70866141732283472" right="0.70866141732283472" top="0.74803149606299213" bottom="0.74803149606299213" header="0.31496062992125984" footer="0.31496062992125984"/>
  <pageSetup paperSize="9" scale="33" fitToHeight="0" orientation="portrait"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M37"/>
  <sheetViews>
    <sheetView topLeftCell="A22" zoomScale="85" zoomScaleNormal="85" workbookViewId="0">
      <selection activeCell="O11" sqref="O11"/>
    </sheetView>
  </sheetViews>
  <sheetFormatPr baseColWidth="10" defaultColWidth="11.5703125" defaultRowHeight="15" x14ac:dyDescent="0.25"/>
  <cols>
    <col min="1" max="7" width="11.5703125" style="127"/>
    <col min="8" max="8" width="5.5703125" style="127" customWidth="1"/>
    <col min="9" max="9" width="19.7109375" style="127" customWidth="1"/>
    <col min="10" max="11" width="11.5703125" style="127"/>
    <col min="12" max="12" width="19.28515625" style="127" customWidth="1"/>
    <col min="13" max="16384" width="11.5703125" style="127"/>
  </cols>
  <sheetData>
    <row r="1" spans="2:13" ht="15" customHeight="1" x14ac:dyDescent="0.25">
      <c r="B1" s="922" t="s">
        <v>335</v>
      </c>
      <c r="C1" s="923"/>
      <c r="D1" s="923"/>
      <c r="E1" s="923"/>
      <c r="F1" s="923"/>
      <c r="G1" s="923"/>
      <c r="H1" s="923"/>
      <c r="I1" s="923"/>
      <c r="J1" s="923"/>
      <c r="K1" s="923"/>
      <c r="L1" s="924"/>
    </row>
    <row r="2" spans="2:13" ht="15" customHeight="1" x14ac:dyDescent="0.25">
      <c r="B2" s="925"/>
      <c r="C2" s="926"/>
      <c r="D2" s="926"/>
      <c r="E2" s="926"/>
      <c r="F2" s="926"/>
      <c r="G2" s="926"/>
      <c r="H2" s="926"/>
      <c r="I2" s="926"/>
      <c r="J2" s="926"/>
      <c r="K2" s="926"/>
      <c r="L2" s="927"/>
    </row>
    <row r="3" spans="2:13" ht="51.75" customHeight="1" x14ac:dyDescent="0.25">
      <c r="B3" s="928" t="s">
        <v>382</v>
      </c>
      <c r="C3" s="929"/>
      <c r="D3" s="929"/>
      <c r="E3" s="930"/>
      <c r="F3" s="155">
        <v>44020</v>
      </c>
      <c r="G3" s="928" t="s">
        <v>383</v>
      </c>
      <c r="H3" s="929"/>
      <c r="I3" s="930"/>
      <c r="J3" s="931">
        <v>44027</v>
      </c>
      <c r="K3" s="932"/>
      <c r="L3" s="933"/>
    </row>
    <row r="4" spans="2:13" ht="20.25" customHeight="1" x14ac:dyDescent="0.25">
      <c r="B4" s="934" t="s">
        <v>333</v>
      </c>
      <c r="C4" s="935"/>
      <c r="D4" s="935"/>
      <c r="E4" s="935"/>
      <c r="F4" s="935"/>
      <c r="G4" s="935"/>
      <c r="H4" s="936"/>
      <c r="I4" s="206" t="s">
        <v>641</v>
      </c>
      <c r="J4" s="206" t="s">
        <v>2</v>
      </c>
      <c r="K4" s="940" t="s">
        <v>0</v>
      </c>
      <c r="L4" s="941"/>
    </row>
    <row r="5" spans="2:13" ht="18.75" customHeight="1" x14ac:dyDescent="0.25">
      <c r="B5" s="937"/>
      <c r="C5" s="938"/>
      <c r="D5" s="938"/>
      <c r="E5" s="938"/>
      <c r="F5" s="938"/>
      <c r="G5" s="938"/>
      <c r="H5" s="939"/>
      <c r="I5" s="207" t="s">
        <v>642</v>
      </c>
      <c r="J5" s="206">
        <v>2</v>
      </c>
      <c r="K5" s="940" t="s">
        <v>384</v>
      </c>
      <c r="L5" s="941"/>
    </row>
    <row r="6" spans="2:13" ht="24" customHeight="1" x14ac:dyDescent="0.25">
      <c r="B6" s="954" t="s">
        <v>586</v>
      </c>
      <c r="C6" s="955"/>
      <c r="D6" s="955"/>
      <c r="E6" s="955"/>
      <c r="F6" s="955"/>
      <c r="G6" s="956"/>
      <c r="H6" s="954" t="s">
        <v>587</v>
      </c>
      <c r="I6" s="955"/>
      <c r="J6" s="955"/>
      <c r="K6" s="955"/>
      <c r="L6" s="956"/>
    </row>
    <row r="7" spans="2:13" x14ac:dyDescent="0.25">
      <c r="B7" s="954"/>
      <c r="C7" s="955"/>
      <c r="D7" s="955"/>
      <c r="E7" s="955"/>
      <c r="F7" s="955"/>
      <c r="G7" s="956"/>
      <c r="H7" s="954"/>
      <c r="I7" s="955"/>
      <c r="J7" s="955"/>
      <c r="K7" s="955"/>
      <c r="L7" s="956"/>
    </row>
    <row r="8" spans="2:13" x14ac:dyDescent="0.25">
      <c r="B8" s="954"/>
      <c r="C8" s="955"/>
      <c r="D8" s="955"/>
      <c r="E8" s="955"/>
      <c r="F8" s="955"/>
      <c r="G8" s="956"/>
      <c r="H8" s="954"/>
      <c r="I8" s="955"/>
      <c r="J8" s="955"/>
      <c r="K8" s="955"/>
      <c r="L8" s="956"/>
    </row>
    <row r="9" spans="2:13" ht="15" customHeight="1" x14ac:dyDescent="0.25">
      <c r="B9" s="954"/>
      <c r="C9" s="955"/>
      <c r="D9" s="955"/>
      <c r="E9" s="955"/>
      <c r="F9" s="955"/>
      <c r="G9" s="956"/>
      <c r="H9" s="954"/>
      <c r="I9" s="955"/>
      <c r="J9" s="955"/>
      <c r="K9" s="955"/>
      <c r="L9" s="956"/>
    </row>
    <row r="10" spans="2:13" ht="15" customHeight="1" x14ac:dyDescent="0.25">
      <c r="B10" s="954"/>
      <c r="C10" s="955"/>
      <c r="D10" s="955"/>
      <c r="E10" s="955"/>
      <c r="F10" s="955"/>
      <c r="G10" s="956"/>
      <c r="H10" s="954"/>
      <c r="I10" s="955"/>
      <c r="J10" s="955"/>
      <c r="K10" s="955"/>
      <c r="L10" s="956"/>
    </row>
    <row r="11" spans="2:13" ht="15" customHeight="1" x14ac:dyDescent="0.25">
      <c r="B11" s="954"/>
      <c r="C11" s="955"/>
      <c r="D11" s="955"/>
      <c r="E11" s="955"/>
      <c r="F11" s="955"/>
      <c r="G11" s="956"/>
      <c r="H11" s="954"/>
      <c r="I11" s="955"/>
      <c r="J11" s="955"/>
      <c r="K11" s="955"/>
      <c r="L11" s="956"/>
    </row>
    <row r="12" spans="2:13" ht="15" customHeight="1" x14ac:dyDescent="0.25">
      <c r="B12" s="954"/>
      <c r="C12" s="955"/>
      <c r="D12" s="955"/>
      <c r="E12" s="955"/>
      <c r="F12" s="955"/>
      <c r="G12" s="956"/>
      <c r="H12" s="954"/>
      <c r="I12" s="955"/>
      <c r="J12" s="955"/>
      <c r="K12" s="955"/>
      <c r="L12" s="956"/>
      <c r="M12" s="127" t="s">
        <v>700</v>
      </c>
    </row>
    <row r="13" spans="2:13" ht="15" customHeight="1" x14ac:dyDescent="0.25">
      <c r="B13" s="954"/>
      <c r="C13" s="955"/>
      <c r="D13" s="955"/>
      <c r="E13" s="955"/>
      <c r="F13" s="955"/>
      <c r="G13" s="956"/>
      <c r="H13" s="954"/>
      <c r="I13" s="955"/>
      <c r="J13" s="955"/>
      <c r="K13" s="955"/>
      <c r="L13" s="956"/>
    </row>
    <row r="14" spans="2:13" ht="15" customHeight="1" x14ac:dyDescent="0.25">
      <c r="B14" s="954"/>
      <c r="C14" s="955"/>
      <c r="D14" s="955"/>
      <c r="E14" s="955"/>
      <c r="F14" s="955"/>
      <c r="G14" s="956"/>
      <c r="H14" s="954"/>
      <c r="I14" s="955"/>
      <c r="J14" s="955"/>
      <c r="K14" s="955"/>
      <c r="L14" s="956"/>
    </row>
    <row r="15" spans="2:13" ht="15" customHeight="1" x14ac:dyDescent="0.25">
      <c r="B15" s="954"/>
      <c r="C15" s="955"/>
      <c r="D15" s="955"/>
      <c r="E15" s="955"/>
      <c r="F15" s="955"/>
      <c r="G15" s="956"/>
      <c r="H15" s="954"/>
      <c r="I15" s="955"/>
      <c r="J15" s="955"/>
      <c r="K15" s="955"/>
      <c r="L15" s="956"/>
    </row>
    <row r="16" spans="2:13" ht="15" customHeight="1" x14ac:dyDescent="0.25">
      <c r="B16" s="954"/>
      <c r="C16" s="955"/>
      <c r="D16" s="955"/>
      <c r="E16" s="955"/>
      <c r="F16" s="955"/>
      <c r="G16" s="956"/>
      <c r="H16" s="954"/>
      <c r="I16" s="955"/>
      <c r="J16" s="955"/>
      <c r="K16" s="955"/>
      <c r="L16" s="956"/>
    </row>
    <row r="17" spans="2:12" ht="15" customHeight="1" x14ac:dyDescent="0.25">
      <c r="B17" s="954"/>
      <c r="C17" s="955"/>
      <c r="D17" s="955"/>
      <c r="E17" s="955"/>
      <c r="F17" s="955"/>
      <c r="G17" s="956"/>
      <c r="H17" s="954"/>
      <c r="I17" s="955"/>
      <c r="J17" s="955"/>
      <c r="K17" s="955"/>
      <c r="L17" s="956"/>
    </row>
    <row r="18" spans="2:12" ht="15" customHeight="1" x14ac:dyDescent="0.25">
      <c r="B18" s="954"/>
      <c r="C18" s="955"/>
      <c r="D18" s="955"/>
      <c r="E18" s="955"/>
      <c r="F18" s="955"/>
      <c r="G18" s="956"/>
      <c r="H18" s="954"/>
      <c r="I18" s="955"/>
      <c r="J18" s="955"/>
      <c r="K18" s="955"/>
      <c r="L18" s="956"/>
    </row>
    <row r="19" spans="2:12" ht="15" customHeight="1" thickBot="1" x14ac:dyDescent="0.3">
      <c r="B19" s="954"/>
      <c r="C19" s="955"/>
      <c r="D19" s="955"/>
      <c r="E19" s="955"/>
      <c r="F19" s="955"/>
      <c r="G19" s="956"/>
      <c r="H19" s="954"/>
      <c r="I19" s="955"/>
      <c r="J19" s="955"/>
      <c r="K19" s="955"/>
      <c r="L19" s="956"/>
    </row>
    <row r="20" spans="2:12" ht="15" customHeight="1" x14ac:dyDescent="0.25">
      <c r="B20" s="942" t="s">
        <v>788</v>
      </c>
      <c r="C20" s="943"/>
      <c r="D20" s="943"/>
      <c r="E20" s="943"/>
      <c r="F20" s="943"/>
      <c r="G20" s="944"/>
      <c r="H20" s="948" t="s">
        <v>1019</v>
      </c>
      <c r="I20" s="949"/>
      <c r="J20" s="949"/>
      <c r="K20" s="949"/>
      <c r="L20" s="950"/>
    </row>
    <row r="21" spans="2:12" ht="15" customHeight="1" thickBot="1" x14ac:dyDescent="0.3">
      <c r="B21" s="945"/>
      <c r="C21" s="946"/>
      <c r="D21" s="946"/>
      <c r="E21" s="946"/>
      <c r="F21" s="946"/>
      <c r="G21" s="947"/>
      <c r="H21" s="951"/>
      <c r="I21" s="952"/>
      <c r="J21" s="952"/>
      <c r="K21" s="952"/>
      <c r="L21" s="953"/>
    </row>
    <row r="22" spans="2:12" ht="15" customHeight="1" x14ac:dyDescent="0.25">
      <c r="B22" s="957" t="s">
        <v>658</v>
      </c>
      <c r="C22" s="958"/>
      <c r="D22" s="958"/>
      <c r="E22" s="958"/>
      <c r="F22" s="958"/>
      <c r="G22" s="959"/>
      <c r="H22" s="957" t="s">
        <v>659</v>
      </c>
      <c r="I22" s="958"/>
      <c r="J22" s="958"/>
      <c r="K22" s="958"/>
      <c r="L22" s="959"/>
    </row>
    <row r="23" spans="2:12" ht="15" customHeight="1" x14ac:dyDescent="0.25">
      <c r="B23" s="954"/>
      <c r="C23" s="955"/>
      <c r="D23" s="955"/>
      <c r="E23" s="955"/>
      <c r="F23" s="955"/>
      <c r="G23" s="956"/>
      <c r="H23" s="954"/>
      <c r="I23" s="955"/>
      <c r="J23" s="955"/>
      <c r="K23" s="955"/>
      <c r="L23" s="956"/>
    </row>
    <row r="24" spans="2:12" x14ac:dyDescent="0.25">
      <c r="B24" s="954"/>
      <c r="C24" s="955"/>
      <c r="D24" s="955"/>
      <c r="E24" s="955"/>
      <c r="F24" s="955"/>
      <c r="G24" s="956"/>
      <c r="H24" s="954"/>
      <c r="I24" s="955"/>
      <c r="J24" s="955"/>
      <c r="K24" s="955"/>
      <c r="L24" s="956"/>
    </row>
    <row r="25" spans="2:12" ht="15" customHeight="1" x14ac:dyDescent="0.25">
      <c r="B25" s="954"/>
      <c r="C25" s="955"/>
      <c r="D25" s="955"/>
      <c r="E25" s="955"/>
      <c r="F25" s="955"/>
      <c r="G25" s="956"/>
      <c r="H25" s="954"/>
      <c r="I25" s="955"/>
      <c r="J25" s="955"/>
      <c r="K25" s="955"/>
      <c r="L25" s="956"/>
    </row>
    <row r="26" spans="2:12" ht="15" customHeight="1" x14ac:dyDescent="0.25">
      <c r="B26" s="954"/>
      <c r="C26" s="955"/>
      <c r="D26" s="955"/>
      <c r="E26" s="955"/>
      <c r="F26" s="955"/>
      <c r="G26" s="956"/>
      <c r="H26" s="954"/>
      <c r="I26" s="955"/>
      <c r="J26" s="955"/>
      <c r="K26" s="955"/>
      <c r="L26" s="956"/>
    </row>
    <row r="27" spans="2:12" ht="15" customHeight="1" x14ac:dyDescent="0.25">
      <c r="B27" s="954"/>
      <c r="C27" s="955"/>
      <c r="D27" s="955"/>
      <c r="E27" s="955"/>
      <c r="F27" s="955"/>
      <c r="G27" s="956"/>
      <c r="H27" s="954"/>
      <c r="I27" s="955"/>
      <c r="J27" s="955"/>
      <c r="K27" s="955"/>
      <c r="L27" s="956"/>
    </row>
    <row r="28" spans="2:12" ht="15" customHeight="1" x14ac:dyDescent="0.25">
      <c r="B28" s="954"/>
      <c r="C28" s="955"/>
      <c r="D28" s="955"/>
      <c r="E28" s="955"/>
      <c r="F28" s="955"/>
      <c r="G28" s="956"/>
      <c r="H28" s="954"/>
      <c r="I28" s="955"/>
      <c r="J28" s="955"/>
      <c r="K28" s="955"/>
      <c r="L28" s="956"/>
    </row>
    <row r="29" spans="2:12" ht="15" customHeight="1" x14ac:dyDescent="0.25">
      <c r="B29" s="954"/>
      <c r="C29" s="955"/>
      <c r="D29" s="955"/>
      <c r="E29" s="955"/>
      <c r="F29" s="955"/>
      <c r="G29" s="956"/>
      <c r="H29" s="954"/>
      <c r="I29" s="955"/>
      <c r="J29" s="955"/>
      <c r="K29" s="955"/>
      <c r="L29" s="956"/>
    </row>
    <row r="30" spans="2:12" ht="15" customHeight="1" x14ac:dyDescent="0.25">
      <c r="B30" s="954"/>
      <c r="C30" s="955"/>
      <c r="D30" s="955"/>
      <c r="E30" s="955"/>
      <c r="F30" s="955"/>
      <c r="G30" s="956"/>
      <c r="H30" s="954"/>
      <c r="I30" s="955"/>
      <c r="J30" s="955"/>
      <c r="K30" s="955"/>
      <c r="L30" s="956"/>
    </row>
    <row r="31" spans="2:12" ht="15" customHeight="1" x14ac:dyDescent="0.25">
      <c r="B31" s="954"/>
      <c r="C31" s="955"/>
      <c r="D31" s="955"/>
      <c r="E31" s="955"/>
      <c r="F31" s="955"/>
      <c r="G31" s="956"/>
      <c r="H31" s="954"/>
      <c r="I31" s="955"/>
      <c r="J31" s="955"/>
      <c r="K31" s="955"/>
      <c r="L31" s="956"/>
    </row>
    <row r="32" spans="2:12" ht="15" customHeight="1" x14ac:dyDescent="0.25">
      <c r="B32" s="954"/>
      <c r="C32" s="955"/>
      <c r="D32" s="955"/>
      <c r="E32" s="955"/>
      <c r="F32" s="955"/>
      <c r="G32" s="956"/>
      <c r="H32" s="954"/>
      <c r="I32" s="955"/>
      <c r="J32" s="955"/>
      <c r="K32" s="955"/>
      <c r="L32" s="956"/>
    </row>
    <row r="33" spans="2:12" ht="15" customHeight="1" x14ac:dyDescent="0.25">
      <c r="B33" s="954"/>
      <c r="C33" s="955"/>
      <c r="D33" s="955"/>
      <c r="E33" s="955"/>
      <c r="F33" s="955"/>
      <c r="G33" s="956"/>
      <c r="H33" s="954"/>
      <c r="I33" s="955"/>
      <c r="J33" s="955"/>
      <c r="K33" s="955"/>
      <c r="L33" s="956"/>
    </row>
    <row r="34" spans="2:12" ht="15" customHeight="1" x14ac:dyDescent="0.25">
      <c r="B34" s="954"/>
      <c r="C34" s="955"/>
      <c r="D34" s="955"/>
      <c r="E34" s="955"/>
      <c r="F34" s="955"/>
      <c r="G34" s="956"/>
      <c r="H34" s="954"/>
      <c r="I34" s="955"/>
      <c r="J34" s="955"/>
      <c r="K34" s="955"/>
      <c r="L34" s="956"/>
    </row>
    <row r="35" spans="2:12" ht="41.25" customHeight="1" thickBot="1" x14ac:dyDescent="0.3">
      <c r="B35" s="954"/>
      <c r="C35" s="955"/>
      <c r="D35" s="955"/>
      <c r="E35" s="955"/>
      <c r="F35" s="955"/>
      <c r="G35" s="956"/>
      <c r="H35" s="954"/>
      <c r="I35" s="955"/>
      <c r="J35" s="955"/>
      <c r="K35" s="955"/>
      <c r="L35" s="956"/>
    </row>
    <row r="36" spans="2:12" ht="33.75" customHeight="1" x14ac:dyDescent="0.25">
      <c r="B36" s="942" t="s">
        <v>1020</v>
      </c>
      <c r="C36" s="943"/>
      <c r="D36" s="943"/>
      <c r="E36" s="943"/>
      <c r="F36" s="943"/>
      <c r="G36" s="944"/>
      <c r="H36" s="948" t="s">
        <v>1021</v>
      </c>
      <c r="I36" s="949"/>
      <c r="J36" s="949"/>
      <c r="K36" s="949"/>
      <c r="L36" s="950"/>
    </row>
    <row r="37" spans="2:12" ht="15" customHeight="1" thickBot="1" x14ac:dyDescent="0.3">
      <c r="B37" s="945"/>
      <c r="C37" s="946"/>
      <c r="D37" s="946"/>
      <c r="E37" s="946"/>
      <c r="F37" s="946"/>
      <c r="G37" s="947"/>
      <c r="H37" s="951"/>
      <c r="I37" s="952"/>
      <c r="J37" s="952"/>
      <c r="K37" s="952"/>
      <c r="L37" s="953"/>
    </row>
  </sheetData>
  <mergeCells count="15">
    <mergeCell ref="B36:G37"/>
    <mergeCell ref="H36:L37"/>
    <mergeCell ref="B6:G19"/>
    <mergeCell ref="H6:L19"/>
    <mergeCell ref="B20:G21"/>
    <mergeCell ref="H20:L21"/>
    <mergeCell ref="B22:G35"/>
    <mergeCell ref="H22:L35"/>
    <mergeCell ref="B1:L2"/>
    <mergeCell ref="B3:E3"/>
    <mergeCell ref="G3:I3"/>
    <mergeCell ref="J3:L3"/>
    <mergeCell ref="B4:H5"/>
    <mergeCell ref="K4:L4"/>
    <mergeCell ref="K5:L5"/>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dimension ref="B1:M133"/>
  <sheetViews>
    <sheetView view="pageBreakPreview" topLeftCell="A73" zoomScale="85" zoomScaleNormal="85" zoomScaleSheetLayoutView="85" zoomScalePageLayoutView="110" workbookViewId="0">
      <selection activeCell="B84" sqref="B84:G85"/>
    </sheetView>
  </sheetViews>
  <sheetFormatPr baseColWidth="10" defaultColWidth="11.42578125" defaultRowHeight="15" x14ac:dyDescent="0.25"/>
  <cols>
    <col min="1" max="1" width="3.7109375" style="128" customWidth="1"/>
    <col min="2" max="2" width="4.7109375" style="128" customWidth="1"/>
    <col min="3" max="3" width="8.28515625" style="128" customWidth="1"/>
    <col min="4" max="4" width="8" style="128" customWidth="1"/>
    <col min="5" max="5" width="11.42578125" style="128"/>
    <col min="6" max="6" width="12" style="128" customWidth="1"/>
    <col min="7" max="7" width="9.5703125" style="128" customWidth="1"/>
    <col min="8" max="8" width="8.5703125" style="128" customWidth="1"/>
    <col min="9" max="9" width="22.42578125" style="128" customWidth="1"/>
    <col min="10" max="10" width="13" style="128" customWidth="1"/>
    <col min="11" max="11" width="13.42578125" style="128" customWidth="1"/>
    <col min="12" max="12" width="9.5703125" style="128" customWidth="1"/>
    <col min="13" max="13" width="11.42578125" style="128" hidden="1" customWidth="1"/>
    <col min="14" max="16384" width="11.42578125" style="128"/>
  </cols>
  <sheetData>
    <row r="1" spans="2:12" ht="27.75" customHeight="1" x14ac:dyDescent="0.25">
      <c r="B1" s="922" t="s">
        <v>335</v>
      </c>
      <c r="C1" s="923"/>
      <c r="D1" s="923"/>
      <c r="E1" s="923"/>
      <c r="F1" s="923"/>
      <c r="G1" s="923"/>
      <c r="H1" s="923"/>
      <c r="I1" s="923"/>
      <c r="J1" s="923"/>
      <c r="K1" s="923"/>
      <c r="L1" s="924"/>
    </row>
    <row r="2" spans="2:12" ht="11.25" customHeight="1" x14ac:dyDescent="0.25">
      <c r="B2" s="925"/>
      <c r="C2" s="926"/>
      <c r="D2" s="926"/>
      <c r="E2" s="926"/>
      <c r="F2" s="926"/>
      <c r="G2" s="926"/>
      <c r="H2" s="926"/>
      <c r="I2" s="926"/>
      <c r="J2" s="926"/>
      <c r="K2" s="926"/>
      <c r="L2" s="927"/>
    </row>
    <row r="3" spans="2:12" ht="24.95" customHeight="1" x14ac:dyDescent="0.25">
      <c r="B3" s="928" t="s">
        <v>382</v>
      </c>
      <c r="C3" s="929"/>
      <c r="D3" s="929"/>
      <c r="E3" s="930"/>
      <c r="F3" s="203">
        <v>44021</v>
      </c>
      <c r="G3" s="928" t="s">
        <v>383</v>
      </c>
      <c r="H3" s="929"/>
      <c r="I3" s="930"/>
      <c r="J3" s="992">
        <v>44027</v>
      </c>
      <c r="K3" s="993"/>
      <c r="L3" s="994"/>
    </row>
    <row r="4" spans="2:12" ht="24.95" customHeight="1" x14ac:dyDescent="0.25">
      <c r="B4" s="934" t="s">
        <v>333</v>
      </c>
      <c r="C4" s="935"/>
      <c r="D4" s="935"/>
      <c r="E4" s="935"/>
      <c r="F4" s="935"/>
      <c r="G4" s="935"/>
      <c r="H4" s="936"/>
      <c r="I4" s="157" t="s">
        <v>641</v>
      </c>
      <c r="J4" s="157" t="s">
        <v>2</v>
      </c>
      <c r="K4" s="940" t="s">
        <v>0</v>
      </c>
      <c r="L4" s="941"/>
    </row>
    <row r="5" spans="2:12" ht="24.95" customHeight="1" x14ac:dyDescent="0.25">
      <c r="B5" s="937"/>
      <c r="C5" s="938"/>
      <c r="D5" s="938"/>
      <c r="E5" s="938"/>
      <c r="F5" s="938"/>
      <c r="G5" s="938"/>
      <c r="H5" s="939"/>
      <c r="I5" s="129" t="s">
        <v>642</v>
      </c>
      <c r="J5" s="157">
        <v>2</v>
      </c>
      <c r="K5" s="940" t="s">
        <v>384</v>
      </c>
      <c r="L5" s="941"/>
    </row>
    <row r="6" spans="2:12" ht="15.75" customHeight="1" x14ac:dyDescent="0.25">
      <c r="B6" s="954" t="s">
        <v>586</v>
      </c>
      <c r="C6" s="955"/>
      <c r="D6" s="955"/>
      <c r="E6" s="955"/>
      <c r="F6" s="955"/>
      <c r="G6" s="956"/>
      <c r="H6" s="954" t="s">
        <v>587</v>
      </c>
      <c r="I6" s="955"/>
      <c r="J6" s="955"/>
      <c r="K6" s="955"/>
      <c r="L6" s="956"/>
    </row>
    <row r="7" spans="2:12" x14ac:dyDescent="0.25">
      <c r="B7" s="954"/>
      <c r="C7" s="955"/>
      <c r="D7" s="955"/>
      <c r="E7" s="955"/>
      <c r="F7" s="955"/>
      <c r="G7" s="956"/>
      <c r="H7" s="954"/>
      <c r="I7" s="955"/>
      <c r="J7" s="955"/>
      <c r="K7" s="955"/>
      <c r="L7" s="956"/>
    </row>
    <row r="8" spans="2:12" x14ac:dyDescent="0.25">
      <c r="B8" s="954"/>
      <c r="C8" s="955"/>
      <c r="D8" s="955"/>
      <c r="E8" s="955"/>
      <c r="F8" s="955"/>
      <c r="G8" s="956"/>
      <c r="H8" s="954"/>
      <c r="I8" s="955"/>
      <c r="J8" s="955"/>
      <c r="K8" s="955"/>
      <c r="L8" s="956"/>
    </row>
    <row r="9" spans="2:12" x14ac:dyDescent="0.25">
      <c r="B9" s="954"/>
      <c r="C9" s="955"/>
      <c r="D9" s="955"/>
      <c r="E9" s="955"/>
      <c r="F9" s="955"/>
      <c r="G9" s="956"/>
      <c r="H9" s="954"/>
      <c r="I9" s="955"/>
      <c r="J9" s="955"/>
      <c r="K9" s="955"/>
      <c r="L9" s="956"/>
    </row>
    <row r="10" spans="2:12" x14ac:dyDescent="0.25">
      <c r="B10" s="954"/>
      <c r="C10" s="955"/>
      <c r="D10" s="955"/>
      <c r="E10" s="955"/>
      <c r="F10" s="955"/>
      <c r="G10" s="956"/>
      <c r="H10" s="954"/>
      <c r="I10" s="955"/>
      <c r="J10" s="955"/>
      <c r="K10" s="955"/>
      <c r="L10" s="956"/>
    </row>
    <row r="11" spans="2:12" x14ac:dyDescent="0.25">
      <c r="B11" s="954"/>
      <c r="C11" s="955"/>
      <c r="D11" s="955"/>
      <c r="E11" s="955"/>
      <c r="F11" s="955"/>
      <c r="G11" s="956"/>
      <c r="H11" s="954"/>
      <c r="I11" s="955"/>
      <c r="J11" s="955"/>
      <c r="K11" s="955"/>
      <c r="L11" s="956"/>
    </row>
    <row r="12" spans="2:12" x14ac:dyDescent="0.25">
      <c r="B12" s="954"/>
      <c r="C12" s="955"/>
      <c r="D12" s="955"/>
      <c r="E12" s="955"/>
      <c r="F12" s="955"/>
      <c r="G12" s="956"/>
      <c r="H12" s="954"/>
      <c r="I12" s="955"/>
      <c r="J12" s="955"/>
      <c r="K12" s="955"/>
      <c r="L12" s="956"/>
    </row>
    <row r="13" spans="2:12" x14ac:dyDescent="0.25">
      <c r="B13" s="954"/>
      <c r="C13" s="955"/>
      <c r="D13" s="955"/>
      <c r="E13" s="955"/>
      <c r="F13" s="955"/>
      <c r="G13" s="956"/>
      <c r="H13" s="954"/>
      <c r="I13" s="955"/>
      <c r="J13" s="955"/>
      <c r="K13" s="955"/>
      <c r="L13" s="956"/>
    </row>
    <row r="14" spans="2:12" x14ac:dyDescent="0.25">
      <c r="B14" s="954"/>
      <c r="C14" s="955"/>
      <c r="D14" s="955"/>
      <c r="E14" s="955"/>
      <c r="F14" s="955"/>
      <c r="G14" s="956"/>
      <c r="H14" s="954"/>
      <c r="I14" s="955"/>
      <c r="J14" s="955"/>
      <c r="K14" s="955"/>
      <c r="L14" s="956"/>
    </row>
    <row r="15" spans="2:12" x14ac:dyDescent="0.25">
      <c r="B15" s="954"/>
      <c r="C15" s="955"/>
      <c r="D15" s="955"/>
      <c r="E15" s="955"/>
      <c r="F15" s="955"/>
      <c r="G15" s="956"/>
      <c r="H15" s="954"/>
      <c r="I15" s="955"/>
      <c r="J15" s="955"/>
      <c r="K15" s="955"/>
      <c r="L15" s="956"/>
    </row>
    <row r="16" spans="2:12" x14ac:dyDescent="0.25">
      <c r="B16" s="954"/>
      <c r="C16" s="955"/>
      <c r="D16" s="955"/>
      <c r="E16" s="955"/>
      <c r="F16" s="955"/>
      <c r="G16" s="956"/>
      <c r="H16" s="954"/>
      <c r="I16" s="955"/>
      <c r="J16" s="955"/>
      <c r="K16" s="955"/>
      <c r="L16" s="956"/>
    </row>
    <row r="17" spans="2:13" x14ac:dyDescent="0.25">
      <c r="B17" s="954"/>
      <c r="C17" s="955"/>
      <c r="D17" s="955"/>
      <c r="E17" s="955"/>
      <c r="F17" s="955"/>
      <c r="G17" s="956"/>
      <c r="H17" s="954"/>
      <c r="I17" s="955"/>
      <c r="J17" s="955"/>
      <c r="K17" s="955"/>
      <c r="L17" s="956"/>
    </row>
    <row r="18" spans="2:13" x14ac:dyDescent="0.25">
      <c r="B18" s="954"/>
      <c r="C18" s="955"/>
      <c r="D18" s="955"/>
      <c r="E18" s="955"/>
      <c r="F18" s="955"/>
      <c r="G18" s="956"/>
      <c r="H18" s="954"/>
      <c r="I18" s="955"/>
      <c r="J18" s="955"/>
      <c r="K18" s="955"/>
      <c r="L18" s="956"/>
    </row>
    <row r="19" spans="2:13" x14ac:dyDescent="0.25">
      <c r="B19" s="954"/>
      <c r="C19" s="955"/>
      <c r="D19" s="955"/>
      <c r="E19" s="955"/>
      <c r="F19" s="955"/>
      <c r="G19" s="956"/>
      <c r="H19" s="954"/>
      <c r="I19" s="955"/>
      <c r="J19" s="955"/>
      <c r="K19" s="955"/>
      <c r="L19" s="956"/>
    </row>
    <row r="20" spans="2:13" ht="16.149999999999999" customHeight="1" x14ac:dyDescent="0.25">
      <c r="B20" s="989" t="s">
        <v>997</v>
      </c>
      <c r="C20" s="989"/>
      <c r="D20" s="989"/>
      <c r="E20" s="989"/>
      <c r="F20" s="989"/>
      <c r="G20" s="989"/>
      <c r="H20" s="989" t="s">
        <v>997</v>
      </c>
      <c r="I20" s="989"/>
      <c r="J20" s="989"/>
      <c r="K20" s="989"/>
      <c r="L20" s="989"/>
      <c r="M20" s="989"/>
    </row>
    <row r="21" spans="2:13" ht="18" customHeight="1" thickBot="1" x14ac:dyDescent="0.3">
      <c r="B21" s="989"/>
      <c r="C21" s="989"/>
      <c r="D21" s="989"/>
      <c r="E21" s="989"/>
      <c r="F21" s="989"/>
      <c r="G21" s="989"/>
      <c r="H21" s="989"/>
      <c r="I21" s="989"/>
      <c r="J21" s="989"/>
      <c r="K21" s="989"/>
      <c r="L21" s="989"/>
      <c r="M21" s="989"/>
    </row>
    <row r="22" spans="2:13" ht="15.75" customHeight="1" x14ac:dyDescent="0.25">
      <c r="B22" s="957" t="s">
        <v>658</v>
      </c>
      <c r="C22" s="958"/>
      <c r="D22" s="958"/>
      <c r="E22" s="958"/>
      <c r="F22" s="958"/>
      <c r="G22" s="959"/>
      <c r="H22" s="957" t="s">
        <v>659</v>
      </c>
      <c r="I22" s="958"/>
      <c r="J22" s="958"/>
      <c r="K22" s="958"/>
      <c r="L22" s="959"/>
    </row>
    <row r="23" spans="2:13" x14ac:dyDescent="0.25">
      <c r="B23" s="954"/>
      <c r="C23" s="955"/>
      <c r="D23" s="955"/>
      <c r="E23" s="955"/>
      <c r="F23" s="955"/>
      <c r="G23" s="956"/>
      <c r="H23" s="954"/>
      <c r="I23" s="955"/>
      <c r="J23" s="955"/>
      <c r="K23" s="955"/>
      <c r="L23" s="956"/>
    </row>
    <row r="24" spans="2:13" x14ac:dyDescent="0.25">
      <c r="B24" s="954"/>
      <c r="C24" s="955"/>
      <c r="D24" s="955"/>
      <c r="E24" s="955"/>
      <c r="F24" s="955"/>
      <c r="G24" s="956"/>
      <c r="H24" s="954"/>
      <c r="I24" s="955"/>
      <c r="J24" s="955"/>
      <c r="K24" s="955"/>
      <c r="L24" s="956"/>
    </row>
    <row r="25" spans="2:13" x14ac:dyDescent="0.25">
      <c r="B25" s="954"/>
      <c r="C25" s="955"/>
      <c r="D25" s="955"/>
      <c r="E25" s="955"/>
      <c r="F25" s="955"/>
      <c r="G25" s="956"/>
      <c r="H25" s="954"/>
      <c r="I25" s="955"/>
      <c r="J25" s="955"/>
      <c r="K25" s="955"/>
      <c r="L25" s="956"/>
    </row>
    <row r="26" spans="2:13" x14ac:dyDescent="0.25">
      <c r="B26" s="954"/>
      <c r="C26" s="955"/>
      <c r="D26" s="955"/>
      <c r="E26" s="955"/>
      <c r="F26" s="955"/>
      <c r="G26" s="956"/>
      <c r="H26" s="954"/>
      <c r="I26" s="955"/>
      <c r="J26" s="955"/>
      <c r="K26" s="955"/>
      <c r="L26" s="956"/>
    </row>
    <row r="27" spans="2:13" x14ac:dyDescent="0.25">
      <c r="B27" s="954"/>
      <c r="C27" s="955"/>
      <c r="D27" s="955"/>
      <c r="E27" s="955"/>
      <c r="F27" s="955"/>
      <c r="G27" s="956"/>
      <c r="H27" s="954"/>
      <c r="I27" s="955"/>
      <c r="J27" s="955"/>
      <c r="K27" s="955"/>
      <c r="L27" s="956"/>
    </row>
    <row r="28" spans="2:13" x14ac:dyDescent="0.25">
      <c r="B28" s="954"/>
      <c r="C28" s="955"/>
      <c r="D28" s="955"/>
      <c r="E28" s="955"/>
      <c r="F28" s="955"/>
      <c r="G28" s="956"/>
      <c r="H28" s="954"/>
      <c r="I28" s="955"/>
      <c r="J28" s="955"/>
      <c r="K28" s="955"/>
      <c r="L28" s="956"/>
    </row>
    <row r="29" spans="2:13" x14ac:dyDescent="0.25">
      <c r="B29" s="954"/>
      <c r="C29" s="955"/>
      <c r="D29" s="955"/>
      <c r="E29" s="955"/>
      <c r="F29" s="955"/>
      <c r="G29" s="956"/>
      <c r="H29" s="954"/>
      <c r="I29" s="955"/>
      <c r="J29" s="955"/>
      <c r="K29" s="955"/>
      <c r="L29" s="956"/>
    </row>
    <row r="30" spans="2:13" x14ac:dyDescent="0.25">
      <c r="B30" s="954"/>
      <c r="C30" s="955"/>
      <c r="D30" s="955"/>
      <c r="E30" s="955"/>
      <c r="F30" s="955"/>
      <c r="G30" s="956"/>
      <c r="H30" s="954"/>
      <c r="I30" s="955"/>
      <c r="J30" s="955"/>
      <c r="K30" s="955"/>
      <c r="L30" s="956"/>
    </row>
    <row r="31" spans="2:13" x14ac:dyDescent="0.25">
      <c r="B31" s="954"/>
      <c r="C31" s="955"/>
      <c r="D31" s="955"/>
      <c r="E31" s="955"/>
      <c r="F31" s="955"/>
      <c r="G31" s="956"/>
      <c r="H31" s="954"/>
      <c r="I31" s="955"/>
      <c r="J31" s="955"/>
      <c r="K31" s="955"/>
      <c r="L31" s="956"/>
    </row>
    <row r="32" spans="2:13" x14ac:dyDescent="0.25">
      <c r="B32" s="954"/>
      <c r="C32" s="955"/>
      <c r="D32" s="955"/>
      <c r="E32" s="955"/>
      <c r="F32" s="955"/>
      <c r="G32" s="956"/>
      <c r="H32" s="954"/>
      <c r="I32" s="955"/>
      <c r="J32" s="955"/>
      <c r="K32" s="955"/>
      <c r="L32" s="956"/>
    </row>
    <row r="33" spans="2:13" x14ac:dyDescent="0.25">
      <c r="B33" s="954"/>
      <c r="C33" s="955"/>
      <c r="D33" s="955"/>
      <c r="E33" s="955"/>
      <c r="F33" s="955"/>
      <c r="G33" s="956"/>
      <c r="H33" s="954"/>
      <c r="I33" s="955"/>
      <c r="J33" s="955"/>
      <c r="K33" s="955"/>
      <c r="L33" s="956"/>
    </row>
    <row r="34" spans="2:13" x14ac:dyDescent="0.25">
      <c r="B34" s="954"/>
      <c r="C34" s="955"/>
      <c r="D34" s="955"/>
      <c r="E34" s="955"/>
      <c r="F34" s="955"/>
      <c r="G34" s="956"/>
      <c r="H34" s="954"/>
      <c r="I34" s="955"/>
      <c r="J34" s="955"/>
      <c r="K34" s="955"/>
      <c r="L34" s="956"/>
    </row>
    <row r="35" spans="2:13" ht="15.75" thickBot="1" x14ac:dyDescent="0.3">
      <c r="B35" s="954"/>
      <c r="C35" s="955"/>
      <c r="D35" s="955"/>
      <c r="E35" s="955"/>
      <c r="F35" s="955"/>
      <c r="G35" s="956"/>
      <c r="H35" s="954"/>
      <c r="I35" s="955"/>
      <c r="J35" s="955"/>
      <c r="K35" s="955"/>
      <c r="L35" s="956"/>
    </row>
    <row r="36" spans="2:13" ht="21.6" customHeight="1" x14ac:dyDescent="0.25">
      <c r="B36" s="972" t="s">
        <v>998</v>
      </c>
      <c r="C36" s="973"/>
      <c r="D36" s="973"/>
      <c r="E36" s="973"/>
      <c r="F36" s="973"/>
      <c r="G36" s="974"/>
      <c r="H36" s="990" t="s">
        <v>998</v>
      </c>
      <c r="I36" s="989"/>
      <c r="J36" s="989"/>
      <c r="K36" s="989"/>
      <c r="L36" s="989"/>
      <c r="M36" s="991"/>
    </row>
    <row r="37" spans="2:13" ht="26.45" customHeight="1" thickBot="1" x14ac:dyDescent="0.3">
      <c r="B37" s="975"/>
      <c r="C37" s="976"/>
      <c r="D37" s="976"/>
      <c r="E37" s="976"/>
      <c r="F37" s="976"/>
      <c r="G37" s="977"/>
      <c r="H37" s="975"/>
      <c r="I37" s="976"/>
      <c r="J37" s="976"/>
      <c r="K37" s="976"/>
      <c r="L37" s="976"/>
      <c r="M37" s="977"/>
    </row>
    <row r="38" spans="2:13" x14ac:dyDescent="0.25">
      <c r="B38" s="957" t="s">
        <v>660</v>
      </c>
      <c r="C38" s="958"/>
      <c r="D38" s="958"/>
      <c r="E38" s="958"/>
      <c r="F38" s="958"/>
      <c r="G38" s="959"/>
      <c r="H38" s="957" t="s">
        <v>661</v>
      </c>
      <c r="I38" s="958"/>
      <c r="J38" s="958"/>
      <c r="K38" s="958"/>
      <c r="L38" s="959"/>
    </row>
    <row r="39" spans="2:13" x14ac:dyDescent="0.25">
      <c r="B39" s="954"/>
      <c r="C39" s="955"/>
      <c r="D39" s="955"/>
      <c r="E39" s="955"/>
      <c r="F39" s="955"/>
      <c r="G39" s="956"/>
      <c r="H39" s="954"/>
      <c r="I39" s="955"/>
      <c r="J39" s="955"/>
      <c r="K39" s="955"/>
      <c r="L39" s="956"/>
    </row>
    <row r="40" spans="2:13" x14ac:dyDescent="0.25">
      <c r="B40" s="954"/>
      <c r="C40" s="955"/>
      <c r="D40" s="955"/>
      <c r="E40" s="955"/>
      <c r="F40" s="955"/>
      <c r="G40" s="956"/>
      <c r="H40" s="954"/>
      <c r="I40" s="955"/>
      <c r="J40" s="955"/>
      <c r="K40" s="955"/>
      <c r="L40" s="956"/>
    </row>
    <row r="41" spans="2:13" x14ac:dyDescent="0.25">
      <c r="B41" s="954"/>
      <c r="C41" s="955"/>
      <c r="D41" s="955"/>
      <c r="E41" s="955"/>
      <c r="F41" s="955"/>
      <c r="G41" s="956"/>
      <c r="H41" s="954"/>
      <c r="I41" s="955"/>
      <c r="J41" s="955"/>
      <c r="K41" s="955"/>
      <c r="L41" s="956"/>
    </row>
    <row r="42" spans="2:13" x14ac:dyDescent="0.25">
      <c r="B42" s="954"/>
      <c r="C42" s="955"/>
      <c r="D42" s="955"/>
      <c r="E42" s="955"/>
      <c r="F42" s="955"/>
      <c r="G42" s="956"/>
      <c r="H42" s="954"/>
      <c r="I42" s="955"/>
      <c r="J42" s="955"/>
      <c r="K42" s="955"/>
      <c r="L42" s="956"/>
    </row>
    <row r="43" spans="2:13" x14ac:dyDescent="0.25">
      <c r="B43" s="954"/>
      <c r="C43" s="955"/>
      <c r="D43" s="955"/>
      <c r="E43" s="955"/>
      <c r="F43" s="955"/>
      <c r="G43" s="956"/>
      <c r="H43" s="954"/>
      <c r="I43" s="955"/>
      <c r="J43" s="955"/>
      <c r="K43" s="955"/>
      <c r="L43" s="956"/>
    </row>
    <row r="44" spans="2:13" x14ac:dyDescent="0.25">
      <c r="B44" s="954"/>
      <c r="C44" s="955"/>
      <c r="D44" s="955"/>
      <c r="E44" s="955"/>
      <c r="F44" s="955"/>
      <c r="G44" s="956"/>
      <c r="H44" s="954"/>
      <c r="I44" s="955"/>
      <c r="J44" s="955"/>
      <c r="K44" s="955"/>
      <c r="L44" s="956"/>
    </row>
    <row r="45" spans="2:13" x14ac:dyDescent="0.25">
      <c r="B45" s="954"/>
      <c r="C45" s="955"/>
      <c r="D45" s="955"/>
      <c r="E45" s="955"/>
      <c r="F45" s="955"/>
      <c r="G45" s="956"/>
      <c r="H45" s="954"/>
      <c r="I45" s="955"/>
      <c r="J45" s="955"/>
      <c r="K45" s="955"/>
      <c r="L45" s="956"/>
    </row>
    <row r="46" spans="2:13" x14ac:dyDescent="0.25">
      <c r="B46" s="954"/>
      <c r="C46" s="955"/>
      <c r="D46" s="955"/>
      <c r="E46" s="955"/>
      <c r="F46" s="955"/>
      <c r="G46" s="956"/>
      <c r="H46" s="954"/>
      <c r="I46" s="955"/>
      <c r="J46" s="955"/>
      <c r="K46" s="955"/>
      <c r="L46" s="956"/>
    </row>
    <row r="47" spans="2:13" x14ac:dyDescent="0.25">
      <c r="B47" s="954"/>
      <c r="C47" s="955"/>
      <c r="D47" s="955"/>
      <c r="E47" s="955"/>
      <c r="F47" s="955"/>
      <c r="G47" s="956"/>
      <c r="H47" s="954"/>
      <c r="I47" s="955"/>
      <c r="J47" s="955"/>
      <c r="K47" s="955"/>
      <c r="L47" s="956"/>
    </row>
    <row r="48" spans="2:13" x14ac:dyDescent="0.25">
      <c r="B48" s="954"/>
      <c r="C48" s="955"/>
      <c r="D48" s="955"/>
      <c r="E48" s="955"/>
      <c r="F48" s="955"/>
      <c r="G48" s="956"/>
      <c r="H48" s="954"/>
      <c r="I48" s="955"/>
      <c r="J48" s="955"/>
      <c r="K48" s="955"/>
      <c r="L48" s="956"/>
    </row>
    <row r="49" spans="2:13" x14ac:dyDescent="0.25">
      <c r="B49" s="954"/>
      <c r="C49" s="955"/>
      <c r="D49" s="955"/>
      <c r="E49" s="955"/>
      <c r="F49" s="955"/>
      <c r="G49" s="956"/>
      <c r="H49" s="954"/>
      <c r="I49" s="955"/>
      <c r="J49" s="955"/>
      <c r="K49" s="955"/>
      <c r="L49" s="956"/>
    </row>
    <row r="50" spans="2:13" x14ac:dyDescent="0.25">
      <c r="B50" s="954"/>
      <c r="C50" s="955"/>
      <c r="D50" s="955"/>
      <c r="E50" s="955"/>
      <c r="F50" s="955"/>
      <c r="G50" s="956"/>
      <c r="H50" s="954"/>
      <c r="I50" s="955"/>
      <c r="J50" s="955"/>
      <c r="K50" s="955"/>
      <c r="L50" s="956"/>
    </row>
    <row r="51" spans="2:13" ht="15.75" thickBot="1" x14ac:dyDescent="0.3">
      <c r="B51" s="954"/>
      <c r="C51" s="955"/>
      <c r="D51" s="955"/>
      <c r="E51" s="955"/>
      <c r="F51" s="955"/>
      <c r="G51" s="956"/>
      <c r="H51" s="954"/>
      <c r="I51" s="955"/>
      <c r="J51" s="955"/>
      <c r="K51" s="955"/>
      <c r="L51" s="956"/>
    </row>
    <row r="52" spans="2:13" ht="20.45" customHeight="1" x14ac:dyDescent="0.25">
      <c r="B52" s="972" t="s">
        <v>999</v>
      </c>
      <c r="C52" s="973"/>
      <c r="D52" s="973"/>
      <c r="E52" s="973"/>
      <c r="F52" s="973"/>
      <c r="G52" s="974"/>
      <c r="H52" s="990" t="s">
        <v>1000</v>
      </c>
      <c r="I52" s="989"/>
      <c r="J52" s="989"/>
      <c r="K52" s="989"/>
      <c r="L52" s="989"/>
      <c r="M52" s="991"/>
    </row>
    <row r="53" spans="2:13" ht="17.45" customHeight="1" thickBot="1" x14ac:dyDescent="0.3">
      <c r="B53" s="975"/>
      <c r="C53" s="976"/>
      <c r="D53" s="976"/>
      <c r="E53" s="976"/>
      <c r="F53" s="976"/>
      <c r="G53" s="977"/>
      <c r="H53" s="975"/>
      <c r="I53" s="976"/>
      <c r="J53" s="976"/>
      <c r="K53" s="976"/>
      <c r="L53" s="976"/>
      <c r="M53" s="977"/>
    </row>
    <row r="54" spans="2:13" x14ac:dyDescent="0.25">
      <c r="B54" s="957" t="s">
        <v>660</v>
      </c>
      <c r="C54" s="958"/>
      <c r="D54" s="958"/>
      <c r="E54" s="958"/>
      <c r="F54" s="958"/>
      <c r="G54" s="959"/>
      <c r="H54" s="957" t="s">
        <v>661</v>
      </c>
      <c r="I54" s="958"/>
      <c r="J54" s="958"/>
      <c r="K54" s="958"/>
      <c r="L54" s="959"/>
    </row>
    <row r="55" spans="2:13" x14ac:dyDescent="0.25">
      <c r="B55" s="954"/>
      <c r="C55" s="955"/>
      <c r="D55" s="955"/>
      <c r="E55" s="955"/>
      <c r="F55" s="955"/>
      <c r="G55" s="956"/>
      <c r="H55" s="954"/>
      <c r="I55" s="955"/>
      <c r="J55" s="955"/>
      <c r="K55" s="955"/>
      <c r="L55" s="956"/>
    </row>
    <row r="56" spans="2:13" x14ac:dyDescent="0.25">
      <c r="B56" s="954"/>
      <c r="C56" s="955"/>
      <c r="D56" s="955"/>
      <c r="E56" s="955"/>
      <c r="F56" s="955"/>
      <c r="G56" s="956"/>
      <c r="H56" s="954"/>
      <c r="I56" s="955"/>
      <c r="J56" s="955"/>
      <c r="K56" s="955"/>
      <c r="L56" s="956"/>
    </row>
    <row r="57" spans="2:13" x14ac:dyDescent="0.25">
      <c r="B57" s="954"/>
      <c r="C57" s="955"/>
      <c r="D57" s="955"/>
      <c r="E57" s="955"/>
      <c r="F57" s="955"/>
      <c r="G57" s="956"/>
      <c r="H57" s="954"/>
      <c r="I57" s="955"/>
      <c r="J57" s="955"/>
      <c r="K57" s="955"/>
      <c r="L57" s="956"/>
    </row>
    <row r="58" spans="2:13" x14ac:dyDescent="0.25">
      <c r="B58" s="954"/>
      <c r="C58" s="955"/>
      <c r="D58" s="955"/>
      <c r="E58" s="955"/>
      <c r="F58" s="955"/>
      <c r="G58" s="956"/>
      <c r="H58" s="954"/>
      <c r="I58" s="955"/>
      <c r="J58" s="955"/>
      <c r="K58" s="955"/>
      <c r="L58" s="956"/>
    </row>
    <row r="59" spans="2:13" x14ac:dyDescent="0.25">
      <c r="B59" s="954"/>
      <c r="C59" s="955"/>
      <c r="D59" s="955"/>
      <c r="E59" s="955"/>
      <c r="F59" s="955"/>
      <c r="G59" s="956"/>
      <c r="H59" s="954"/>
      <c r="I59" s="955"/>
      <c r="J59" s="955"/>
      <c r="K59" s="955"/>
      <c r="L59" s="956"/>
    </row>
    <row r="60" spans="2:13" x14ac:dyDescent="0.25">
      <c r="B60" s="954"/>
      <c r="C60" s="955"/>
      <c r="D60" s="955"/>
      <c r="E60" s="955"/>
      <c r="F60" s="955"/>
      <c r="G60" s="956"/>
      <c r="H60" s="954"/>
      <c r="I60" s="955"/>
      <c r="J60" s="955"/>
      <c r="K60" s="955"/>
      <c r="L60" s="956"/>
    </row>
    <row r="61" spans="2:13" x14ac:dyDescent="0.25">
      <c r="B61" s="954"/>
      <c r="C61" s="955"/>
      <c r="D61" s="955"/>
      <c r="E61" s="955"/>
      <c r="F61" s="955"/>
      <c r="G61" s="956"/>
      <c r="H61" s="954"/>
      <c r="I61" s="955"/>
      <c r="J61" s="955"/>
      <c r="K61" s="955"/>
      <c r="L61" s="956"/>
    </row>
    <row r="62" spans="2:13" x14ac:dyDescent="0.25">
      <c r="B62" s="954"/>
      <c r="C62" s="955"/>
      <c r="D62" s="955"/>
      <c r="E62" s="955"/>
      <c r="F62" s="955"/>
      <c r="G62" s="956"/>
      <c r="H62" s="954"/>
      <c r="I62" s="955"/>
      <c r="J62" s="955"/>
      <c r="K62" s="955"/>
      <c r="L62" s="956"/>
    </row>
    <row r="63" spans="2:13" x14ac:dyDescent="0.25">
      <c r="B63" s="954"/>
      <c r="C63" s="955"/>
      <c r="D63" s="955"/>
      <c r="E63" s="955"/>
      <c r="F63" s="955"/>
      <c r="G63" s="956"/>
      <c r="H63" s="954"/>
      <c r="I63" s="955"/>
      <c r="J63" s="955"/>
      <c r="K63" s="955"/>
      <c r="L63" s="956"/>
    </row>
    <row r="64" spans="2:13" x14ac:dyDescent="0.25">
      <c r="B64" s="954"/>
      <c r="C64" s="955"/>
      <c r="D64" s="955"/>
      <c r="E64" s="955"/>
      <c r="F64" s="955"/>
      <c r="G64" s="956"/>
      <c r="H64" s="954"/>
      <c r="I64" s="955"/>
      <c r="J64" s="955"/>
      <c r="K64" s="955"/>
      <c r="L64" s="956"/>
    </row>
    <row r="65" spans="2:13" x14ac:dyDescent="0.25">
      <c r="B65" s="954"/>
      <c r="C65" s="955"/>
      <c r="D65" s="955"/>
      <c r="E65" s="955"/>
      <c r="F65" s="955"/>
      <c r="G65" s="956"/>
      <c r="H65" s="954"/>
      <c r="I65" s="955"/>
      <c r="J65" s="955"/>
      <c r="K65" s="955"/>
      <c r="L65" s="956"/>
    </row>
    <row r="66" spans="2:13" x14ac:dyDescent="0.25">
      <c r="B66" s="954"/>
      <c r="C66" s="955"/>
      <c r="D66" s="955"/>
      <c r="E66" s="955"/>
      <c r="F66" s="955"/>
      <c r="G66" s="956"/>
      <c r="H66" s="954"/>
      <c r="I66" s="955"/>
      <c r="J66" s="955"/>
      <c r="K66" s="955"/>
      <c r="L66" s="956"/>
    </row>
    <row r="67" spans="2:13" ht="15.75" thickBot="1" x14ac:dyDescent="0.3">
      <c r="B67" s="954"/>
      <c r="C67" s="955"/>
      <c r="D67" s="955"/>
      <c r="E67" s="955"/>
      <c r="F67" s="955"/>
      <c r="G67" s="956"/>
      <c r="H67" s="954"/>
      <c r="I67" s="955"/>
      <c r="J67" s="955"/>
      <c r="K67" s="955"/>
      <c r="L67" s="956"/>
    </row>
    <row r="68" spans="2:13" ht="17.45" customHeight="1" x14ac:dyDescent="0.25">
      <c r="B68" s="972" t="s">
        <v>1001</v>
      </c>
      <c r="C68" s="973"/>
      <c r="D68" s="973"/>
      <c r="E68" s="973"/>
      <c r="F68" s="973"/>
      <c r="G68" s="974"/>
      <c r="H68" s="972" t="s">
        <v>1001</v>
      </c>
      <c r="I68" s="973"/>
      <c r="J68" s="973"/>
      <c r="K68" s="973"/>
      <c r="L68" s="973"/>
      <c r="M68" s="974"/>
    </row>
    <row r="69" spans="2:13" ht="28.9" customHeight="1" thickBot="1" x14ac:dyDescent="0.3">
      <c r="B69" s="975"/>
      <c r="C69" s="976"/>
      <c r="D69" s="976"/>
      <c r="E69" s="976"/>
      <c r="F69" s="976"/>
      <c r="G69" s="977"/>
      <c r="H69" s="975"/>
      <c r="I69" s="976"/>
      <c r="J69" s="976"/>
      <c r="K69" s="976"/>
      <c r="L69" s="976"/>
      <c r="M69" s="977"/>
    </row>
    <row r="70" spans="2:13" x14ac:dyDescent="0.25">
      <c r="B70" s="957" t="s">
        <v>660</v>
      </c>
      <c r="C70" s="958"/>
      <c r="D70" s="958"/>
      <c r="E70" s="958"/>
      <c r="F70" s="958"/>
      <c r="G70" s="959"/>
      <c r="H70" s="957" t="s">
        <v>661</v>
      </c>
      <c r="I70" s="958"/>
      <c r="J70" s="958"/>
      <c r="K70" s="958"/>
      <c r="L70" s="959"/>
    </row>
    <row r="71" spans="2:13" x14ac:dyDescent="0.25">
      <c r="B71" s="954"/>
      <c r="C71" s="955"/>
      <c r="D71" s="955"/>
      <c r="E71" s="955"/>
      <c r="F71" s="955"/>
      <c r="G71" s="956"/>
      <c r="H71" s="954"/>
      <c r="I71" s="955"/>
      <c r="J71" s="955"/>
      <c r="K71" s="955"/>
      <c r="L71" s="956"/>
    </row>
    <row r="72" spans="2:13" x14ac:dyDescent="0.25">
      <c r="B72" s="954"/>
      <c r="C72" s="955"/>
      <c r="D72" s="955"/>
      <c r="E72" s="955"/>
      <c r="F72" s="955"/>
      <c r="G72" s="956"/>
      <c r="H72" s="954"/>
      <c r="I72" s="955"/>
      <c r="J72" s="955"/>
      <c r="K72" s="955"/>
      <c r="L72" s="956"/>
    </row>
    <row r="73" spans="2:13" x14ac:dyDescent="0.25">
      <c r="B73" s="954"/>
      <c r="C73" s="955"/>
      <c r="D73" s="955"/>
      <c r="E73" s="955"/>
      <c r="F73" s="955"/>
      <c r="G73" s="956"/>
      <c r="H73" s="954"/>
      <c r="I73" s="955"/>
      <c r="J73" s="955"/>
      <c r="K73" s="955"/>
      <c r="L73" s="956"/>
    </row>
    <row r="74" spans="2:13" x14ac:dyDescent="0.25">
      <c r="B74" s="954"/>
      <c r="C74" s="955"/>
      <c r="D74" s="955"/>
      <c r="E74" s="955"/>
      <c r="F74" s="955"/>
      <c r="G74" s="956"/>
      <c r="H74" s="954"/>
      <c r="I74" s="955"/>
      <c r="J74" s="955"/>
      <c r="K74" s="955"/>
      <c r="L74" s="956"/>
    </row>
    <row r="75" spans="2:13" x14ac:dyDescent="0.25">
      <c r="B75" s="954"/>
      <c r="C75" s="955"/>
      <c r="D75" s="955"/>
      <c r="E75" s="955"/>
      <c r="F75" s="955"/>
      <c r="G75" s="956"/>
      <c r="H75" s="954"/>
      <c r="I75" s="955"/>
      <c r="J75" s="955"/>
      <c r="K75" s="955"/>
      <c r="L75" s="956"/>
    </row>
    <row r="76" spans="2:13" x14ac:dyDescent="0.25">
      <c r="B76" s="954"/>
      <c r="C76" s="955"/>
      <c r="D76" s="955"/>
      <c r="E76" s="955"/>
      <c r="F76" s="955"/>
      <c r="G76" s="956"/>
      <c r="H76" s="954"/>
      <c r="I76" s="955"/>
      <c r="J76" s="955"/>
      <c r="K76" s="955"/>
      <c r="L76" s="956"/>
    </row>
    <row r="77" spans="2:13" x14ac:dyDescent="0.25">
      <c r="B77" s="954"/>
      <c r="C77" s="955"/>
      <c r="D77" s="955"/>
      <c r="E77" s="955"/>
      <c r="F77" s="955"/>
      <c r="G77" s="956"/>
      <c r="H77" s="954"/>
      <c r="I77" s="955"/>
      <c r="J77" s="955"/>
      <c r="K77" s="955"/>
      <c r="L77" s="956"/>
    </row>
    <row r="78" spans="2:13" x14ac:dyDescent="0.25">
      <c r="B78" s="954"/>
      <c r="C78" s="955"/>
      <c r="D78" s="955"/>
      <c r="E78" s="955"/>
      <c r="F78" s="955"/>
      <c r="G78" s="956"/>
      <c r="H78" s="954"/>
      <c r="I78" s="955"/>
      <c r="J78" s="955"/>
      <c r="K78" s="955"/>
      <c r="L78" s="956"/>
    </row>
    <row r="79" spans="2:13" x14ac:dyDescent="0.25">
      <c r="B79" s="954"/>
      <c r="C79" s="955"/>
      <c r="D79" s="955"/>
      <c r="E79" s="955"/>
      <c r="F79" s="955"/>
      <c r="G79" s="956"/>
      <c r="H79" s="954"/>
      <c r="I79" s="955"/>
      <c r="J79" s="955"/>
      <c r="K79" s="955"/>
      <c r="L79" s="956"/>
    </row>
    <row r="80" spans="2:13" x14ac:dyDescent="0.25">
      <c r="B80" s="954"/>
      <c r="C80" s="955"/>
      <c r="D80" s="955"/>
      <c r="E80" s="955"/>
      <c r="F80" s="955"/>
      <c r="G80" s="956"/>
      <c r="H80" s="954"/>
      <c r="I80" s="955"/>
      <c r="J80" s="955"/>
      <c r="K80" s="955"/>
      <c r="L80" s="956"/>
    </row>
    <row r="81" spans="2:13" x14ac:dyDescent="0.25">
      <c r="B81" s="954"/>
      <c r="C81" s="955"/>
      <c r="D81" s="955"/>
      <c r="E81" s="955"/>
      <c r="F81" s="955"/>
      <c r="G81" s="956"/>
      <c r="H81" s="954"/>
      <c r="I81" s="955"/>
      <c r="J81" s="955"/>
      <c r="K81" s="955"/>
      <c r="L81" s="956"/>
    </row>
    <row r="82" spans="2:13" x14ac:dyDescent="0.25">
      <c r="B82" s="954"/>
      <c r="C82" s="955"/>
      <c r="D82" s="955"/>
      <c r="E82" s="955"/>
      <c r="F82" s="955"/>
      <c r="G82" s="956"/>
      <c r="H82" s="954"/>
      <c r="I82" s="955"/>
      <c r="J82" s="955"/>
      <c r="K82" s="955"/>
      <c r="L82" s="956"/>
    </row>
    <row r="83" spans="2:13" ht="15.75" thickBot="1" x14ac:dyDescent="0.3">
      <c r="B83" s="954"/>
      <c r="C83" s="955"/>
      <c r="D83" s="955"/>
      <c r="E83" s="955"/>
      <c r="F83" s="955"/>
      <c r="G83" s="956"/>
      <c r="H83" s="954"/>
      <c r="I83" s="955"/>
      <c r="J83" s="955"/>
      <c r="K83" s="955"/>
      <c r="L83" s="956"/>
    </row>
    <row r="84" spans="2:13" ht="25.9" customHeight="1" x14ac:dyDescent="0.25">
      <c r="B84" s="972" t="s">
        <v>1006</v>
      </c>
      <c r="C84" s="973"/>
      <c r="D84" s="973"/>
      <c r="E84" s="973"/>
      <c r="F84" s="973"/>
      <c r="G84" s="974"/>
      <c r="H84" s="972" t="s">
        <v>1006</v>
      </c>
      <c r="I84" s="973"/>
      <c r="J84" s="973"/>
      <c r="K84" s="973"/>
      <c r="L84" s="973"/>
      <c r="M84" s="974"/>
    </row>
    <row r="85" spans="2:13" ht="19.899999999999999" customHeight="1" thickBot="1" x14ac:dyDescent="0.3">
      <c r="B85" s="975"/>
      <c r="C85" s="976"/>
      <c r="D85" s="976"/>
      <c r="E85" s="976"/>
      <c r="F85" s="976"/>
      <c r="G85" s="977"/>
      <c r="H85" s="975"/>
      <c r="I85" s="976"/>
      <c r="J85" s="976"/>
      <c r="K85" s="976"/>
      <c r="L85" s="976"/>
      <c r="M85" s="977"/>
    </row>
    <row r="86" spans="2:13" x14ac:dyDescent="0.25">
      <c r="B86" s="957" t="s">
        <v>660</v>
      </c>
      <c r="C86" s="958"/>
      <c r="D86" s="958"/>
      <c r="E86" s="958"/>
      <c r="F86" s="958"/>
      <c r="G86" s="959"/>
      <c r="H86" s="957" t="s">
        <v>661</v>
      </c>
      <c r="I86" s="958"/>
      <c r="J86" s="958"/>
      <c r="K86" s="958"/>
      <c r="L86" s="959"/>
    </row>
    <row r="87" spans="2:13" x14ac:dyDescent="0.25">
      <c r="B87" s="954"/>
      <c r="C87" s="955"/>
      <c r="D87" s="955"/>
      <c r="E87" s="955"/>
      <c r="F87" s="955"/>
      <c r="G87" s="956"/>
      <c r="H87" s="954"/>
      <c r="I87" s="955"/>
      <c r="J87" s="955"/>
      <c r="K87" s="955"/>
      <c r="L87" s="956"/>
    </row>
    <row r="88" spans="2:13" x14ac:dyDescent="0.25">
      <c r="B88" s="954"/>
      <c r="C88" s="955"/>
      <c r="D88" s="955"/>
      <c r="E88" s="955"/>
      <c r="F88" s="955"/>
      <c r="G88" s="956"/>
      <c r="H88" s="954"/>
      <c r="I88" s="955"/>
      <c r="J88" s="955"/>
      <c r="K88" s="955"/>
      <c r="L88" s="956"/>
    </row>
    <row r="89" spans="2:13" x14ac:dyDescent="0.25">
      <c r="B89" s="954"/>
      <c r="C89" s="955"/>
      <c r="D89" s="955"/>
      <c r="E89" s="955"/>
      <c r="F89" s="955"/>
      <c r="G89" s="956"/>
      <c r="H89" s="954"/>
      <c r="I89" s="955"/>
      <c r="J89" s="955"/>
      <c r="K89" s="955"/>
      <c r="L89" s="956"/>
    </row>
    <row r="90" spans="2:13" x14ac:dyDescent="0.25">
      <c r="B90" s="954"/>
      <c r="C90" s="955"/>
      <c r="D90" s="955"/>
      <c r="E90" s="955"/>
      <c r="F90" s="955"/>
      <c r="G90" s="956"/>
      <c r="H90" s="954"/>
      <c r="I90" s="955"/>
      <c r="J90" s="955"/>
      <c r="K90" s="955"/>
      <c r="L90" s="956"/>
    </row>
    <row r="91" spans="2:13" x14ac:dyDescent="0.25">
      <c r="B91" s="954"/>
      <c r="C91" s="955"/>
      <c r="D91" s="955"/>
      <c r="E91" s="955"/>
      <c r="F91" s="955"/>
      <c r="G91" s="956"/>
      <c r="H91" s="954"/>
      <c r="I91" s="955"/>
      <c r="J91" s="955"/>
      <c r="K91" s="955"/>
      <c r="L91" s="956"/>
    </row>
    <row r="92" spans="2:13" x14ac:dyDescent="0.25">
      <c r="B92" s="954"/>
      <c r="C92" s="955"/>
      <c r="D92" s="955"/>
      <c r="E92" s="955"/>
      <c r="F92" s="955"/>
      <c r="G92" s="956"/>
      <c r="H92" s="954"/>
      <c r="I92" s="955"/>
      <c r="J92" s="955"/>
      <c r="K92" s="955"/>
      <c r="L92" s="956"/>
    </row>
    <row r="93" spans="2:13" x14ac:dyDescent="0.25">
      <c r="B93" s="954"/>
      <c r="C93" s="955"/>
      <c r="D93" s="955"/>
      <c r="E93" s="955"/>
      <c r="F93" s="955"/>
      <c r="G93" s="956"/>
      <c r="H93" s="954"/>
      <c r="I93" s="955"/>
      <c r="J93" s="955"/>
      <c r="K93" s="955"/>
      <c r="L93" s="956"/>
    </row>
    <row r="94" spans="2:13" x14ac:dyDescent="0.25">
      <c r="B94" s="954"/>
      <c r="C94" s="955"/>
      <c r="D94" s="955"/>
      <c r="E94" s="955"/>
      <c r="F94" s="955"/>
      <c r="G94" s="956"/>
      <c r="H94" s="954"/>
      <c r="I94" s="955"/>
      <c r="J94" s="955"/>
      <c r="K94" s="955"/>
      <c r="L94" s="956"/>
    </row>
    <row r="95" spans="2:13" x14ac:dyDescent="0.25">
      <c r="B95" s="954"/>
      <c r="C95" s="955"/>
      <c r="D95" s="955"/>
      <c r="E95" s="955"/>
      <c r="F95" s="955"/>
      <c r="G95" s="956"/>
      <c r="H95" s="954"/>
      <c r="I95" s="955"/>
      <c r="J95" s="955"/>
      <c r="K95" s="955"/>
      <c r="L95" s="956"/>
    </row>
    <row r="96" spans="2:13" x14ac:dyDescent="0.25">
      <c r="B96" s="954"/>
      <c r="C96" s="955"/>
      <c r="D96" s="955"/>
      <c r="E96" s="955"/>
      <c r="F96" s="955"/>
      <c r="G96" s="956"/>
      <c r="H96" s="954"/>
      <c r="I96" s="955"/>
      <c r="J96" s="955"/>
      <c r="K96" s="955"/>
      <c r="L96" s="956"/>
    </row>
    <row r="97" spans="2:13" x14ac:dyDescent="0.25">
      <c r="B97" s="954"/>
      <c r="C97" s="955"/>
      <c r="D97" s="955"/>
      <c r="E97" s="955"/>
      <c r="F97" s="955"/>
      <c r="G97" s="956"/>
      <c r="H97" s="954"/>
      <c r="I97" s="955"/>
      <c r="J97" s="955"/>
      <c r="K97" s="955"/>
      <c r="L97" s="956"/>
    </row>
    <row r="98" spans="2:13" x14ac:dyDescent="0.25">
      <c r="B98" s="954"/>
      <c r="C98" s="955"/>
      <c r="D98" s="955"/>
      <c r="E98" s="955"/>
      <c r="F98" s="955"/>
      <c r="G98" s="956"/>
      <c r="H98" s="954"/>
      <c r="I98" s="955"/>
      <c r="J98" s="955"/>
      <c r="K98" s="955"/>
      <c r="L98" s="956"/>
    </row>
    <row r="99" spans="2:13" ht="15.75" thickBot="1" x14ac:dyDescent="0.3">
      <c r="B99" s="954"/>
      <c r="C99" s="955"/>
      <c r="D99" s="955"/>
      <c r="E99" s="955"/>
      <c r="F99" s="955"/>
      <c r="G99" s="956"/>
      <c r="H99" s="954"/>
      <c r="I99" s="955"/>
      <c r="J99" s="955"/>
      <c r="K99" s="955"/>
      <c r="L99" s="956"/>
    </row>
    <row r="100" spans="2:13" ht="25.9" customHeight="1" x14ac:dyDescent="0.25">
      <c r="B100" s="978" t="s">
        <v>1004</v>
      </c>
      <c r="C100" s="973"/>
      <c r="D100" s="973"/>
      <c r="E100" s="973"/>
      <c r="F100" s="973"/>
      <c r="G100" s="974"/>
      <c r="H100" s="972" t="s">
        <v>1005</v>
      </c>
      <c r="I100" s="973"/>
      <c r="J100" s="973"/>
      <c r="K100" s="973"/>
      <c r="L100" s="973"/>
      <c r="M100" s="974"/>
    </row>
    <row r="101" spans="2:13" ht="20.45" customHeight="1" thickBot="1" x14ac:dyDescent="0.3">
      <c r="B101" s="975"/>
      <c r="C101" s="976"/>
      <c r="D101" s="976"/>
      <c r="E101" s="976"/>
      <c r="F101" s="976"/>
      <c r="G101" s="977"/>
      <c r="H101" s="975"/>
      <c r="I101" s="976"/>
      <c r="J101" s="976"/>
      <c r="K101" s="976"/>
      <c r="L101" s="976"/>
      <c r="M101" s="977"/>
    </row>
    <row r="102" spans="2:13" x14ac:dyDescent="0.25">
      <c r="B102" s="957" t="s">
        <v>660</v>
      </c>
      <c r="C102" s="958"/>
      <c r="D102" s="958"/>
      <c r="E102" s="958"/>
      <c r="F102" s="958"/>
      <c r="G102" s="959"/>
      <c r="H102" s="957" t="s">
        <v>661</v>
      </c>
      <c r="I102" s="958"/>
      <c r="J102" s="958"/>
      <c r="K102" s="958"/>
      <c r="L102" s="959"/>
    </row>
    <row r="103" spans="2:13" x14ac:dyDescent="0.25">
      <c r="B103" s="954"/>
      <c r="C103" s="955"/>
      <c r="D103" s="955"/>
      <c r="E103" s="955"/>
      <c r="F103" s="955"/>
      <c r="G103" s="956"/>
      <c r="H103" s="954"/>
      <c r="I103" s="955"/>
      <c r="J103" s="955"/>
      <c r="K103" s="955"/>
      <c r="L103" s="956"/>
    </row>
    <row r="104" spans="2:13" x14ac:dyDescent="0.25">
      <c r="B104" s="954"/>
      <c r="C104" s="955"/>
      <c r="D104" s="955"/>
      <c r="E104" s="955"/>
      <c r="F104" s="955"/>
      <c r="G104" s="956"/>
      <c r="H104" s="954"/>
      <c r="I104" s="955"/>
      <c r="J104" s="955"/>
      <c r="K104" s="955"/>
      <c r="L104" s="956"/>
    </row>
    <row r="105" spans="2:13" x14ac:dyDescent="0.25">
      <c r="B105" s="954"/>
      <c r="C105" s="955"/>
      <c r="D105" s="955"/>
      <c r="E105" s="955"/>
      <c r="F105" s="955"/>
      <c r="G105" s="956"/>
      <c r="H105" s="954"/>
      <c r="I105" s="955"/>
      <c r="J105" s="955"/>
      <c r="K105" s="955"/>
      <c r="L105" s="956"/>
    </row>
    <row r="106" spans="2:13" x14ac:dyDescent="0.25">
      <c r="B106" s="954"/>
      <c r="C106" s="955"/>
      <c r="D106" s="955"/>
      <c r="E106" s="955"/>
      <c r="F106" s="955"/>
      <c r="G106" s="956"/>
      <c r="H106" s="954"/>
      <c r="I106" s="955"/>
      <c r="J106" s="955"/>
      <c r="K106" s="955"/>
      <c r="L106" s="956"/>
    </row>
    <row r="107" spans="2:13" x14ac:dyDescent="0.25">
      <c r="B107" s="954"/>
      <c r="C107" s="955"/>
      <c r="D107" s="955"/>
      <c r="E107" s="955"/>
      <c r="F107" s="955"/>
      <c r="G107" s="956"/>
      <c r="H107" s="954"/>
      <c r="I107" s="955"/>
      <c r="J107" s="955"/>
      <c r="K107" s="955"/>
      <c r="L107" s="956"/>
    </row>
    <row r="108" spans="2:13" x14ac:dyDescent="0.25">
      <c r="B108" s="954"/>
      <c r="C108" s="955"/>
      <c r="D108" s="955"/>
      <c r="E108" s="955"/>
      <c r="F108" s="955"/>
      <c r="G108" s="956"/>
      <c r="H108" s="954"/>
      <c r="I108" s="955"/>
      <c r="J108" s="955"/>
      <c r="K108" s="955"/>
      <c r="L108" s="956"/>
    </row>
    <row r="109" spans="2:13" x14ac:dyDescent="0.25">
      <c r="B109" s="954"/>
      <c r="C109" s="955"/>
      <c r="D109" s="955"/>
      <c r="E109" s="955"/>
      <c r="F109" s="955"/>
      <c r="G109" s="956"/>
      <c r="H109" s="954"/>
      <c r="I109" s="955"/>
      <c r="J109" s="955"/>
      <c r="K109" s="955"/>
      <c r="L109" s="956"/>
    </row>
    <row r="110" spans="2:13" x14ac:dyDescent="0.25">
      <c r="B110" s="954"/>
      <c r="C110" s="955"/>
      <c r="D110" s="955"/>
      <c r="E110" s="955"/>
      <c r="F110" s="955"/>
      <c r="G110" s="956"/>
      <c r="H110" s="954"/>
      <c r="I110" s="955"/>
      <c r="J110" s="955"/>
      <c r="K110" s="955"/>
      <c r="L110" s="956"/>
    </row>
    <row r="111" spans="2:13" x14ac:dyDescent="0.25">
      <c r="B111" s="954"/>
      <c r="C111" s="955"/>
      <c r="D111" s="955"/>
      <c r="E111" s="955"/>
      <c r="F111" s="955"/>
      <c r="G111" s="956"/>
      <c r="H111" s="954"/>
      <c r="I111" s="955"/>
      <c r="J111" s="955"/>
      <c r="K111" s="955"/>
      <c r="L111" s="956"/>
    </row>
    <row r="112" spans="2:13" x14ac:dyDescent="0.25">
      <c r="B112" s="954"/>
      <c r="C112" s="955"/>
      <c r="D112" s="955"/>
      <c r="E112" s="955"/>
      <c r="F112" s="955"/>
      <c r="G112" s="956"/>
      <c r="H112" s="954"/>
      <c r="I112" s="955"/>
      <c r="J112" s="955"/>
      <c r="K112" s="955"/>
      <c r="L112" s="956"/>
    </row>
    <row r="113" spans="2:12" x14ac:dyDescent="0.25">
      <c r="B113" s="954"/>
      <c r="C113" s="955"/>
      <c r="D113" s="955"/>
      <c r="E113" s="955"/>
      <c r="F113" s="955"/>
      <c r="G113" s="956"/>
      <c r="H113" s="954"/>
      <c r="I113" s="955"/>
      <c r="J113" s="955"/>
      <c r="K113" s="955"/>
      <c r="L113" s="956"/>
    </row>
    <row r="114" spans="2:12" x14ac:dyDescent="0.25">
      <c r="B114" s="954"/>
      <c r="C114" s="955"/>
      <c r="D114" s="955"/>
      <c r="E114" s="955"/>
      <c r="F114" s="955"/>
      <c r="G114" s="956"/>
      <c r="H114" s="954"/>
      <c r="I114" s="955"/>
      <c r="J114" s="955"/>
      <c r="K114" s="955"/>
      <c r="L114" s="956"/>
    </row>
    <row r="115" spans="2:12" ht="15.75" thickBot="1" x14ac:dyDescent="0.3">
      <c r="B115" s="954"/>
      <c r="C115" s="955"/>
      <c r="D115" s="955"/>
      <c r="E115" s="955"/>
      <c r="F115" s="955"/>
      <c r="G115" s="956"/>
      <c r="H115" s="954"/>
      <c r="I115" s="955"/>
      <c r="J115" s="955"/>
      <c r="K115" s="955"/>
      <c r="L115" s="956"/>
    </row>
    <row r="116" spans="2:12" ht="17.45" customHeight="1" x14ac:dyDescent="0.25">
      <c r="B116" s="979"/>
      <c r="C116" s="980"/>
      <c r="D116" s="980"/>
      <c r="E116" s="980"/>
      <c r="F116" s="980"/>
      <c r="G116" s="980"/>
      <c r="H116" s="983"/>
      <c r="I116" s="984"/>
      <c r="J116" s="984"/>
      <c r="K116" s="984"/>
      <c r="L116" s="985"/>
    </row>
    <row r="117" spans="2:12" ht="15.75" thickBot="1" x14ac:dyDescent="0.3">
      <c r="B117" s="981"/>
      <c r="C117" s="982"/>
      <c r="D117" s="982"/>
      <c r="E117" s="982"/>
      <c r="F117" s="982"/>
      <c r="G117" s="982"/>
      <c r="H117" s="986"/>
      <c r="I117" s="987"/>
      <c r="J117" s="987"/>
      <c r="K117" s="987"/>
      <c r="L117" s="988"/>
    </row>
    <row r="118" spans="2:12" x14ac:dyDescent="0.25">
      <c r="B118" s="957" t="s">
        <v>660</v>
      </c>
      <c r="C118" s="958"/>
      <c r="D118" s="958"/>
      <c r="E118" s="958"/>
      <c r="F118" s="958"/>
      <c r="G118" s="959"/>
      <c r="H118" s="957" t="s">
        <v>661</v>
      </c>
      <c r="I118" s="958"/>
      <c r="J118" s="958"/>
      <c r="K118" s="958"/>
      <c r="L118" s="959"/>
    </row>
    <row r="119" spans="2:12" x14ac:dyDescent="0.25">
      <c r="B119" s="954"/>
      <c r="C119" s="955"/>
      <c r="D119" s="955"/>
      <c r="E119" s="955"/>
      <c r="F119" s="955"/>
      <c r="G119" s="956"/>
      <c r="H119" s="954"/>
      <c r="I119" s="955"/>
      <c r="J119" s="955"/>
      <c r="K119" s="955"/>
      <c r="L119" s="956"/>
    </row>
    <row r="120" spans="2:12" x14ac:dyDescent="0.25">
      <c r="B120" s="954"/>
      <c r="C120" s="955"/>
      <c r="D120" s="955"/>
      <c r="E120" s="955"/>
      <c r="F120" s="955"/>
      <c r="G120" s="956"/>
      <c r="H120" s="954"/>
      <c r="I120" s="955"/>
      <c r="J120" s="955"/>
      <c r="K120" s="955"/>
      <c r="L120" s="956"/>
    </row>
    <row r="121" spans="2:12" x14ac:dyDescent="0.25">
      <c r="B121" s="954"/>
      <c r="C121" s="955"/>
      <c r="D121" s="955"/>
      <c r="E121" s="955"/>
      <c r="F121" s="955"/>
      <c r="G121" s="956"/>
      <c r="H121" s="954"/>
      <c r="I121" s="955"/>
      <c r="J121" s="955"/>
      <c r="K121" s="955"/>
      <c r="L121" s="956"/>
    </row>
    <row r="122" spans="2:12" x14ac:dyDescent="0.25">
      <c r="B122" s="954"/>
      <c r="C122" s="955"/>
      <c r="D122" s="955"/>
      <c r="E122" s="955"/>
      <c r="F122" s="955"/>
      <c r="G122" s="956"/>
      <c r="H122" s="954"/>
      <c r="I122" s="955"/>
      <c r="J122" s="955"/>
      <c r="K122" s="955"/>
      <c r="L122" s="956"/>
    </row>
    <row r="123" spans="2:12" x14ac:dyDescent="0.25">
      <c r="B123" s="954"/>
      <c r="C123" s="955"/>
      <c r="D123" s="955"/>
      <c r="E123" s="955"/>
      <c r="F123" s="955"/>
      <c r="G123" s="956"/>
      <c r="H123" s="954"/>
      <c r="I123" s="955"/>
      <c r="J123" s="955"/>
      <c r="K123" s="955"/>
      <c r="L123" s="956"/>
    </row>
    <row r="124" spans="2:12" x14ac:dyDescent="0.25">
      <c r="B124" s="954"/>
      <c r="C124" s="955"/>
      <c r="D124" s="955"/>
      <c r="E124" s="955"/>
      <c r="F124" s="955"/>
      <c r="G124" s="956"/>
      <c r="H124" s="954"/>
      <c r="I124" s="955"/>
      <c r="J124" s="955"/>
      <c r="K124" s="955"/>
      <c r="L124" s="956"/>
    </row>
    <row r="125" spans="2:12" x14ac:dyDescent="0.25">
      <c r="B125" s="954"/>
      <c r="C125" s="955"/>
      <c r="D125" s="955"/>
      <c r="E125" s="955"/>
      <c r="F125" s="955"/>
      <c r="G125" s="956"/>
      <c r="H125" s="954"/>
      <c r="I125" s="955"/>
      <c r="J125" s="955"/>
      <c r="K125" s="955"/>
      <c r="L125" s="956"/>
    </row>
    <row r="126" spans="2:12" x14ac:dyDescent="0.25">
      <c r="B126" s="954"/>
      <c r="C126" s="955"/>
      <c r="D126" s="955"/>
      <c r="E126" s="955"/>
      <c r="F126" s="955"/>
      <c r="G126" s="956"/>
      <c r="H126" s="954"/>
      <c r="I126" s="955"/>
      <c r="J126" s="955"/>
      <c r="K126" s="955"/>
      <c r="L126" s="956"/>
    </row>
    <row r="127" spans="2:12" x14ac:dyDescent="0.25">
      <c r="B127" s="954"/>
      <c r="C127" s="955"/>
      <c r="D127" s="955"/>
      <c r="E127" s="955"/>
      <c r="F127" s="955"/>
      <c r="G127" s="956"/>
      <c r="H127" s="954"/>
      <c r="I127" s="955"/>
      <c r="J127" s="955"/>
      <c r="K127" s="955"/>
      <c r="L127" s="956"/>
    </row>
    <row r="128" spans="2:12" x14ac:dyDescent="0.25">
      <c r="B128" s="954"/>
      <c r="C128" s="955"/>
      <c r="D128" s="955"/>
      <c r="E128" s="955"/>
      <c r="F128" s="955"/>
      <c r="G128" s="956"/>
      <c r="H128" s="954"/>
      <c r="I128" s="955"/>
      <c r="J128" s="955"/>
      <c r="K128" s="955"/>
      <c r="L128" s="956"/>
    </row>
    <row r="129" spans="2:12" x14ac:dyDescent="0.25">
      <c r="B129" s="954"/>
      <c r="C129" s="955"/>
      <c r="D129" s="955"/>
      <c r="E129" s="955"/>
      <c r="F129" s="955"/>
      <c r="G129" s="956"/>
      <c r="H129" s="954"/>
      <c r="I129" s="955"/>
      <c r="J129" s="955"/>
      <c r="K129" s="955"/>
      <c r="L129" s="956"/>
    </row>
    <row r="130" spans="2:12" x14ac:dyDescent="0.25">
      <c r="B130" s="954"/>
      <c r="C130" s="955"/>
      <c r="D130" s="955"/>
      <c r="E130" s="955"/>
      <c r="F130" s="955"/>
      <c r="G130" s="956"/>
      <c r="H130" s="954"/>
      <c r="I130" s="955"/>
      <c r="J130" s="955"/>
      <c r="K130" s="955"/>
      <c r="L130" s="956"/>
    </row>
    <row r="131" spans="2:12" ht="15.75" thickBot="1" x14ac:dyDescent="0.3">
      <c r="B131" s="954"/>
      <c r="C131" s="955"/>
      <c r="D131" s="955"/>
      <c r="E131" s="955"/>
      <c r="F131" s="955"/>
      <c r="G131" s="956"/>
      <c r="H131" s="954"/>
      <c r="I131" s="955"/>
      <c r="J131" s="955"/>
      <c r="K131" s="955"/>
      <c r="L131" s="956"/>
    </row>
    <row r="132" spans="2:12" ht="19.899999999999999" customHeight="1" x14ac:dyDescent="0.25">
      <c r="B132" s="960"/>
      <c r="C132" s="961"/>
      <c r="D132" s="961"/>
      <c r="E132" s="961"/>
      <c r="F132" s="961"/>
      <c r="G132" s="962"/>
      <c r="H132" s="966"/>
      <c r="I132" s="967"/>
      <c r="J132" s="967"/>
      <c r="K132" s="967"/>
      <c r="L132" s="968"/>
    </row>
    <row r="133" spans="2:12" ht="15.75" thickBot="1" x14ac:dyDescent="0.3">
      <c r="B133" s="963"/>
      <c r="C133" s="964"/>
      <c r="D133" s="964"/>
      <c r="E133" s="964"/>
      <c r="F133" s="964"/>
      <c r="G133" s="965"/>
      <c r="H133" s="969"/>
      <c r="I133" s="970"/>
      <c r="J133" s="970"/>
      <c r="K133" s="970"/>
      <c r="L133" s="971"/>
    </row>
  </sheetData>
  <mergeCells count="39">
    <mergeCell ref="B6:G19"/>
    <mergeCell ref="H6:L19"/>
    <mergeCell ref="B20:G21"/>
    <mergeCell ref="B22:G35"/>
    <mergeCell ref="H22:L35"/>
    <mergeCell ref="B1:L2"/>
    <mergeCell ref="B3:E3"/>
    <mergeCell ref="G3:I3"/>
    <mergeCell ref="J3:L3"/>
    <mergeCell ref="B4:H5"/>
    <mergeCell ref="K4:L4"/>
    <mergeCell ref="K5:L5"/>
    <mergeCell ref="B86:G99"/>
    <mergeCell ref="H86:L99"/>
    <mergeCell ref="B54:G67"/>
    <mergeCell ref="H54:L67"/>
    <mergeCell ref="H20:M21"/>
    <mergeCell ref="B36:G37"/>
    <mergeCell ref="B38:G51"/>
    <mergeCell ref="H38:L51"/>
    <mergeCell ref="B52:G53"/>
    <mergeCell ref="H36:M37"/>
    <mergeCell ref="H52:M53"/>
    <mergeCell ref="B118:G131"/>
    <mergeCell ref="H118:L131"/>
    <mergeCell ref="B132:G133"/>
    <mergeCell ref="H132:L133"/>
    <mergeCell ref="H68:M69"/>
    <mergeCell ref="H84:M85"/>
    <mergeCell ref="B100:G101"/>
    <mergeCell ref="B102:G115"/>
    <mergeCell ref="H102:L115"/>
    <mergeCell ref="B68:G69"/>
    <mergeCell ref="H100:M101"/>
    <mergeCell ref="B116:G117"/>
    <mergeCell ref="H116:L117"/>
    <mergeCell ref="B70:G83"/>
    <mergeCell ref="H70:L83"/>
    <mergeCell ref="B84:G8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O104"/>
  <sheetViews>
    <sheetView view="pageBreakPreview" topLeftCell="A7" zoomScale="85" zoomScaleNormal="100" zoomScaleSheetLayoutView="85" zoomScalePageLayoutView="110" workbookViewId="0">
      <selection activeCell="H21" sqref="H21:L22"/>
    </sheetView>
  </sheetViews>
  <sheetFormatPr baseColWidth="10" defaultColWidth="12" defaultRowHeight="15" x14ac:dyDescent="0.25"/>
  <cols>
    <col min="1" max="1" width="3.85546875" style="128" customWidth="1"/>
    <col min="2" max="2" width="4.85546875" style="128" customWidth="1"/>
    <col min="3" max="3" width="8.7109375" style="128" customWidth="1"/>
    <col min="4" max="4" width="8.42578125" style="128" customWidth="1"/>
    <col min="5" max="5" width="12" style="128"/>
    <col min="6" max="6" width="12.5703125" style="128" customWidth="1"/>
    <col min="7" max="7" width="10" style="128" customWidth="1"/>
    <col min="8" max="8" width="9" style="128" customWidth="1"/>
    <col min="9" max="9" width="23.5703125" style="128" customWidth="1"/>
    <col min="10" max="10" width="13.7109375" style="128" customWidth="1"/>
    <col min="11" max="11" width="14.140625" style="128" customWidth="1"/>
    <col min="12" max="12" width="10" style="128" customWidth="1"/>
    <col min="13" max="13" width="12" style="128" hidden="1" customWidth="1"/>
    <col min="14" max="16384" width="12" style="128"/>
  </cols>
  <sheetData>
    <row r="1" spans="2:12" ht="27.75" customHeight="1" x14ac:dyDescent="0.25">
      <c r="B1" s="922" t="s">
        <v>335</v>
      </c>
      <c r="C1" s="923"/>
      <c r="D1" s="923"/>
      <c r="E1" s="923"/>
      <c r="F1" s="923"/>
      <c r="G1" s="923"/>
      <c r="H1" s="923"/>
      <c r="I1" s="923"/>
      <c r="J1" s="923"/>
      <c r="K1" s="923"/>
      <c r="L1" s="924"/>
    </row>
    <row r="2" spans="2:12" ht="11.25" customHeight="1" x14ac:dyDescent="0.25">
      <c r="B2" s="925"/>
      <c r="C2" s="926"/>
      <c r="D2" s="926"/>
      <c r="E2" s="926"/>
      <c r="F2" s="926"/>
      <c r="G2" s="926"/>
      <c r="H2" s="926"/>
      <c r="I2" s="926"/>
      <c r="J2" s="926"/>
      <c r="K2" s="926"/>
      <c r="L2" s="927"/>
    </row>
    <row r="3" spans="2:12" ht="24.95" customHeight="1" x14ac:dyDescent="0.25">
      <c r="B3" s="928" t="s">
        <v>382</v>
      </c>
      <c r="C3" s="929"/>
      <c r="D3" s="929"/>
      <c r="E3" s="930"/>
      <c r="F3" s="155">
        <v>44021</v>
      </c>
      <c r="G3" s="928" t="s">
        <v>383</v>
      </c>
      <c r="H3" s="929"/>
      <c r="I3" s="930"/>
      <c r="J3" s="995">
        <v>44027</v>
      </c>
      <c r="K3" s="996"/>
      <c r="L3" s="997"/>
    </row>
    <row r="4" spans="2:12" ht="24.95" customHeight="1" x14ac:dyDescent="0.25">
      <c r="B4" s="934" t="s">
        <v>333</v>
      </c>
      <c r="C4" s="935"/>
      <c r="D4" s="935"/>
      <c r="E4" s="935"/>
      <c r="F4" s="935"/>
      <c r="G4" s="935"/>
      <c r="H4" s="936"/>
      <c r="I4" s="201" t="s">
        <v>641</v>
      </c>
      <c r="J4" s="201" t="s">
        <v>2</v>
      </c>
      <c r="K4" s="940" t="s">
        <v>0</v>
      </c>
      <c r="L4" s="941"/>
    </row>
    <row r="5" spans="2:12" ht="24.95" customHeight="1" thickBot="1" x14ac:dyDescent="0.3">
      <c r="B5" s="998"/>
      <c r="C5" s="999"/>
      <c r="D5" s="999"/>
      <c r="E5" s="999"/>
      <c r="F5" s="999"/>
      <c r="G5" s="999"/>
      <c r="H5" s="1000"/>
      <c r="I5" s="124" t="s">
        <v>642</v>
      </c>
      <c r="J5" s="158">
        <v>2</v>
      </c>
      <c r="K5" s="1001" t="s">
        <v>384</v>
      </c>
      <c r="L5" s="1002"/>
    </row>
    <row r="6" spans="2:12" ht="24.95" customHeight="1" thickBot="1" x14ac:dyDescent="0.3">
      <c r="B6" s="1008" t="s">
        <v>669</v>
      </c>
      <c r="C6" s="1009"/>
      <c r="D6" s="1009"/>
      <c r="E6" s="1009"/>
      <c r="F6" s="1009"/>
      <c r="G6" s="1009"/>
      <c r="H6" s="1009"/>
      <c r="I6" s="1009"/>
      <c r="J6" s="1009"/>
      <c r="K6" s="1009"/>
      <c r="L6" s="1010"/>
    </row>
    <row r="7" spans="2:12" ht="15.75" customHeight="1" x14ac:dyDescent="0.25">
      <c r="B7" s="954" t="s">
        <v>586</v>
      </c>
      <c r="C7" s="955"/>
      <c r="D7" s="955"/>
      <c r="E7" s="955"/>
      <c r="F7" s="955"/>
      <c r="G7" s="956"/>
      <c r="H7" s="954" t="s">
        <v>587</v>
      </c>
      <c r="I7" s="955"/>
      <c r="J7" s="955"/>
      <c r="K7" s="955"/>
      <c r="L7" s="956"/>
    </row>
    <row r="8" spans="2:12" x14ac:dyDescent="0.25">
      <c r="B8" s="954"/>
      <c r="C8" s="955"/>
      <c r="D8" s="955"/>
      <c r="E8" s="955"/>
      <c r="F8" s="955"/>
      <c r="G8" s="956"/>
      <c r="H8" s="954"/>
      <c r="I8" s="955"/>
      <c r="J8" s="955"/>
      <c r="K8" s="955"/>
      <c r="L8" s="956"/>
    </row>
    <row r="9" spans="2:12" x14ac:dyDescent="0.25">
      <c r="B9" s="954"/>
      <c r="C9" s="955"/>
      <c r="D9" s="955"/>
      <c r="E9" s="955"/>
      <c r="F9" s="955"/>
      <c r="G9" s="956"/>
      <c r="H9" s="954"/>
      <c r="I9" s="955"/>
      <c r="J9" s="955"/>
      <c r="K9" s="955"/>
      <c r="L9" s="956"/>
    </row>
    <row r="10" spans="2:12" x14ac:dyDescent="0.25">
      <c r="B10" s="954"/>
      <c r="C10" s="955"/>
      <c r="D10" s="955"/>
      <c r="E10" s="955"/>
      <c r="F10" s="955"/>
      <c r="G10" s="956"/>
      <c r="H10" s="954"/>
      <c r="I10" s="955"/>
      <c r="J10" s="955"/>
      <c r="K10" s="955"/>
      <c r="L10" s="956"/>
    </row>
    <row r="11" spans="2:12" x14ac:dyDescent="0.25">
      <c r="B11" s="954"/>
      <c r="C11" s="955"/>
      <c r="D11" s="955"/>
      <c r="E11" s="955"/>
      <c r="F11" s="955"/>
      <c r="G11" s="956"/>
      <c r="H11" s="954"/>
      <c r="I11" s="955"/>
      <c r="J11" s="955"/>
      <c r="K11" s="955"/>
      <c r="L11" s="956"/>
    </row>
    <row r="12" spans="2:12" x14ac:dyDescent="0.25">
      <c r="B12" s="954"/>
      <c r="C12" s="955"/>
      <c r="D12" s="955"/>
      <c r="E12" s="955"/>
      <c r="F12" s="955"/>
      <c r="G12" s="956"/>
      <c r="H12" s="954"/>
      <c r="I12" s="955"/>
      <c r="J12" s="955"/>
      <c r="K12" s="955"/>
      <c r="L12" s="956"/>
    </row>
    <row r="13" spans="2:12" x14ac:dyDescent="0.25">
      <c r="B13" s="954"/>
      <c r="C13" s="955"/>
      <c r="D13" s="955"/>
      <c r="E13" s="955"/>
      <c r="F13" s="955"/>
      <c r="G13" s="956"/>
      <c r="H13" s="954"/>
      <c r="I13" s="955"/>
      <c r="J13" s="955"/>
      <c r="K13" s="955"/>
      <c r="L13" s="956"/>
    </row>
    <row r="14" spans="2:12" x14ac:dyDescent="0.25">
      <c r="B14" s="954"/>
      <c r="C14" s="955"/>
      <c r="D14" s="955"/>
      <c r="E14" s="955"/>
      <c r="F14" s="955"/>
      <c r="G14" s="956"/>
      <c r="H14" s="954"/>
      <c r="I14" s="955"/>
      <c r="J14" s="955"/>
      <c r="K14" s="955"/>
      <c r="L14" s="956"/>
    </row>
    <row r="15" spans="2:12" x14ac:dyDescent="0.25">
      <c r="B15" s="954"/>
      <c r="C15" s="955"/>
      <c r="D15" s="955"/>
      <c r="E15" s="955"/>
      <c r="F15" s="955"/>
      <c r="G15" s="956"/>
      <c r="H15" s="954"/>
      <c r="I15" s="955"/>
      <c r="J15" s="955"/>
      <c r="K15" s="955"/>
      <c r="L15" s="956"/>
    </row>
    <row r="16" spans="2:12" x14ac:dyDescent="0.25">
      <c r="B16" s="954"/>
      <c r="C16" s="955"/>
      <c r="D16" s="955"/>
      <c r="E16" s="955"/>
      <c r="F16" s="955"/>
      <c r="G16" s="956"/>
      <c r="H16" s="954"/>
      <c r="I16" s="955"/>
      <c r="J16" s="955"/>
      <c r="K16" s="955"/>
      <c r="L16" s="956"/>
    </row>
    <row r="17" spans="2:13" x14ac:dyDescent="0.25">
      <c r="B17" s="954"/>
      <c r="C17" s="955"/>
      <c r="D17" s="955"/>
      <c r="E17" s="955"/>
      <c r="F17" s="955"/>
      <c r="G17" s="956"/>
      <c r="H17" s="954"/>
      <c r="I17" s="955"/>
      <c r="J17" s="955"/>
      <c r="K17" s="955"/>
      <c r="L17" s="956"/>
    </row>
    <row r="18" spans="2:13" x14ac:dyDescent="0.25">
      <c r="B18" s="954"/>
      <c r="C18" s="955"/>
      <c r="D18" s="955"/>
      <c r="E18" s="955"/>
      <c r="F18" s="955"/>
      <c r="G18" s="956"/>
      <c r="H18" s="954"/>
      <c r="I18" s="955"/>
      <c r="J18" s="955"/>
      <c r="K18" s="955"/>
      <c r="L18" s="956"/>
    </row>
    <row r="19" spans="2:13" x14ac:dyDescent="0.25">
      <c r="B19" s="954"/>
      <c r="C19" s="955"/>
      <c r="D19" s="955"/>
      <c r="E19" s="955"/>
      <c r="F19" s="955"/>
      <c r="G19" s="956"/>
      <c r="H19" s="954"/>
      <c r="I19" s="955"/>
      <c r="J19" s="955"/>
      <c r="K19" s="955"/>
      <c r="L19" s="956"/>
    </row>
    <row r="20" spans="2:13" ht="15.75" thickBot="1" x14ac:dyDescent="0.3">
      <c r="B20" s="954"/>
      <c r="C20" s="955"/>
      <c r="D20" s="955"/>
      <c r="E20" s="955"/>
      <c r="F20" s="955"/>
      <c r="G20" s="956"/>
      <c r="H20" s="954"/>
      <c r="I20" s="955"/>
      <c r="J20" s="955"/>
      <c r="K20" s="955"/>
      <c r="L20" s="956"/>
    </row>
    <row r="21" spans="2:13" ht="15" customHeight="1" x14ac:dyDescent="0.25">
      <c r="B21" s="1011" t="s">
        <v>896</v>
      </c>
      <c r="C21" s="1012"/>
      <c r="D21" s="1012"/>
      <c r="E21" s="1012"/>
      <c r="F21" s="1012"/>
      <c r="G21" s="1013"/>
      <c r="H21" s="1011" t="s">
        <v>897</v>
      </c>
      <c r="I21" s="1012"/>
      <c r="J21" s="1012"/>
      <c r="K21" s="1012"/>
      <c r="L21" s="1012"/>
      <c r="M21" s="1011"/>
    </row>
    <row r="22" spans="2:13" ht="29.25" customHeight="1" thickBot="1" x14ac:dyDescent="0.3">
      <c r="B22" s="1014"/>
      <c r="C22" s="1015"/>
      <c r="D22" s="1015"/>
      <c r="E22" s="1015"/>
      <c r="F22" s="1015"/>
      <c r="G22" s="1016"/>
      <c r="H22" s="1014"/>
      <c r="I22" s="1015"/>
      <c r="J22" s="1015"/>
      <c r="K22" s="1015"/>
      <c r="L22" s="1015"/>
      <c r="M22" s="1014"/>
    </row>
    <row r="23" spans="2:13" ht="15.75" customHeight="1" x14ac:dyDescent="0.25">
      <c r="B23" s="957" t="s">
        <v>658</v>
      </c>
      <c r="C23" s="958"/>
      <c r="D23" s="958"/>
      <c r="E23" s="958"/>
      <c r="F23" s="958"/>
      <c r="G23" s="959"/>
      <c r="H23" s="957" t="s">
        <v>659</v>
      </c>
      <c r="I23" s="958"/>
      <c r="J23" s="958"/>
      <c r="K23" s="958"/>
      <c r="L23" s="959"/>
    </row>
    <row r="24" spans="2:13" x14ac:dyDescent="0.25">
      <c r="B24" s="954"/>
      <c r="C24" s="955"/>
      <c r="D24" s="955"/>
      <c r="E24" s="955"/>
      <c r="F24" s="955"/>
      <c r="G24" s="956"/>
      <c r="H24" s="954"/>
      <c r="I24" s="955"/>
      <c r="J24" s="955"/>
      <c r="K24" s="955"/>
      <c r="L24" s="956"/>
    </row>
    <row r="25" spans="2:13" x14ac:dyDescent="0.25">
      <c r="B25" s="954"/>
      <c r="C25" s="955"/>
      <c r="D25" s="955"/>
      <c r="E25" s="955"/>
      <c r="F25" s="955"/>
      <c r="G25" s="956"/>
      <c r="H25" s="954"/>
      <c r="I25" s="955"/>
      <c r="J25" s="955"/>
      <c r="K25" s="955"/>
      <c r="L25" s="956"/>
    </row>
    <row r="26" spans="2:13" x14ac:dyDescent="0.25">
      <c r="B26" s="954"/>
      <c r="C26" s="955"/>
      <c r="D26" s="955"/>
      <c r="E26" s="955"/>
      <c r="F26" s="955"/>
      <c r="G26" s="956"/>
      <c r="H26" s="954"/>
      <c r="I26" s="955"/>
      <c r="J26" s="955"/>
      <c r="K26" s="955"/>
      <c r="L26" s="956"/>
    </row>
    <row r="27" spans="2:13" x14ac:dyDescent="0.25">
      <c r="B27" s="954"/>
      <c r="C27" s="955"/>
      <c r="D27" s="955"/>
      <c r="E27" s="955"/>
      <c r="F27" s="955"/>
      <c r="G27" s="956"/>
      <c r="H27" s="954"/>
      <c r="I27" s="955"/>
      <c r="J27" s="955"/>
      <c r="K27" s="955"/>
      <c r="L27" s="956"/>
    </row>
    <row r="28" spans="2:13" x14ac:dyDescent="0.25">
      <c r="B28" s="954"/>
      <c r="C28" s="955"/>
      <c r="D28" s="955"/>
      <c r="E28" s="955"/>
      <c r="F28" s="955"/>
      <c r="G28" s="956"/>
      <c r="H28" s="954"/>
      <c r="I28" s="955"/>
      <c r="J28" s="955"/>
      <c r="K28" s="955"/>
      <c r="L28" s="956"/>
    </row>
    <row r="29" spans="2:13" x14ac:dyDescent="0.25">
      <c r="B29" s="954"/>
      <c r="C29" s="955"/>
      <c r="D29" s="955"/>
      <c r="E29" s="955"/>
      <c r="F29" s="955"/>
      <c r="G29" s="956"/>
      <c r="H29" s="954"/>
      <c r="I29" s="955"/>
      <c r="J29" s="955"/>
      <c r="K29" s="955"/>
      <c r="L29" s="956"/>
    </row>
    <row r="30" spans="2:13" x14ac:dyDescent="0.25">
      <c r="B30" s="954"/>
      <c r="C30" s="955"/>
      <c r="D30" s="955"/>
      <c r="E30" s="955"/>
      <c r="F30" s="955"/>
      <c r="G30" s="956"/>
      <c r="H30" s="954"/>
      <c r="I30" s="955"/>
      <c r="J30" s="955"/>
      <c r="K30" s="955"/>
      <c r="L30" s="956"/>
    </row>
    <row r="31" spans="2:13" x14ac:dyDescent="0.25">
      <c r="B31" s="954"/>
      <c r="C31" s="955"/>
      <c r="D31" s="955"/>
      <c r="E31" s="955"/>
      <c r="F31" s="955"/>
      <c r="G31" s="956"/>
      <c r="H31" s="954"/>
      <c r="I31" s="955"/>
      <c r="J31" s="955"/>
      <c r="K31" s="955"/>
      <c r="L31" s="956"/>
    </row>
    <row r="32" spans="2:13" x14ac:dyDescent="0.25">
      <c r="B32" s="954"/>
      <c r="C32" s="955"/>
      <c r="D32" s="955"/>
      <c r="E32" s="955"/>
      <c r="F32" s="955"/>
      <c r="G32" s="956"/>
      <c r="H32" s="954"/>
      <c r="I32" s="955"/>
      <c r="J32" s="955"/>
      <c r="K32" s="955"/>
      <c r="L32" s="956"/>
    </row>
    <row r="33" spans="2:13" x14ac:dyDescent="0.25">
      <c r="B33" s="954"/>
      <c r="C33" s="955"/>
      <c r="D33" s="955"/>
      <c r="E33" s="955"/>
      <c r="F33" s="955"/>
      <c r="G33" s="956"/>
      <c r="H33" s="954"/>
      <c r="I33" s="955"/>
      <c r="J33" s="955"/>
      <c r="K33" s="955"/>
      <c r="L33" s="956"/>
    </row>
    <row r="34" spans="2:13" x14ac:dyDescent="0.25">
      <c r="B34" s="954"/>
      <c r="C34" s="955"/>
      <c r="D34" s="955"/>
      <c r="E34" s="955"/>
      <c r="F34" s="955"/>
      <c r="G34" s="956"/>
      <c r="H34" s="954"/>
      <c r="I34" s="955"/>
      <c r="J34" s="955"/>
      <c r="K34" s="955"/>
      <c r="L34" s="956"/>
    </row>
    <row r="35" spans="2:13" x14ac:dyDescent="0.25">
      <c r="B35" s="954"/>
      <c r="C35" s="955"/>
      <c r="D35" s="955"/>
      <c r="E35" s="955"/>
      <c r="F35" s="955"/>
      <c r="G35" s="956"/>
      <c r="H35" s="954"/>
      <c r="I35" s="955"/>
      <c r="J35" s="955"/>
      <c r="K35" s="955"/>
      <c r="L35" s="956"/>
    </row>
    <row r="36" spans="2:13" ht="15.75" thickBot="1" x14ac:dyDescent="0.3">
      <c r="B36" s="954"/>
      <c r="C36" s="955"/>
      <c r="D36" s="955"/>
      <c r="E36" s="955"/>
      <c r="F36" s="955"/>
      <c r="G36" s="956"/>
      <c r="H36" s="954"/>
      <c r="I36" s="955"/>
      <c r="J36" s="955"/>
      <c r="K36" s="955"/>
      <c r="L36" s="956"/>
    </row>
    <row r="37" spans="2:13" ht="15" customHeight="1" x14ac:dyDescent="0.25">
      <c r="B37" s="1011" t="s">
        <v>898</v>
      </c>
      <c r="C37" s="1012"/>
      <c r="D37" s="1012"/>
      <c r="E37" s="1012"/>
      <c r="F37" s="1012"/>
      <c r="G37" s="1013"/>
      <c r="H37" s="1011" t="s">
        <v>899</v>
      </c>
      <c r="I37" s="1012"/>
      <c r="J37" s="1012"/>
      <c r="K37" s="1012"/>
      <c r="L37" s="1012"/>
      <c r="M37" s="1003"/>
    </row>
    <row r="38" spans="2:13" ht="30.75" customHeight="1" thickBot="1" x14ac:dyDescent="0.3">
      <c r="B38" s="1014"/>
      <c r="C38" s="1015"/>
      <c r="D38" s="1015"/>
      <c r="E38" s="1015"/>
      <c r="F38" s="1015"/>
      <c r="G38" s="1016"/>
      <c r="H38" s="1014"/>
      <c r="I38" s="1015"/>
      <c r="J38" s="1015"/>
      <c r="K38" s="1015"/>
      <c r="L38" s="1015"/>
      <c r="M38" s="1004"/>
    </row>
    <row r="39" spans="2:13" ht="26.25" customHeight="1" thickBot="1" x14ac:dyDescent="0.3">
      <c r="B39" s="1005" t="s">
        <v>670</v>
      </c>
      <c r="C39" s="1006"/>
      <c r="D39" s="1006"/>
      <c r="E39" s="1006"/>
      <c r="F39" s="1006"/>
      <c r="G39" s="1006"/>
      <c r="H39" s="1006"/>
      <c r="I39" s="1006"/>
      <c r="J39" s="1006"/>
      <c r="K39" s="1006"/>
      <c r="L39" s="1007"/>
      <c r="M39" s="159"/>
    </row>
    <row r="40" spans="2:13" x14ac:dyDescent="0.25">
      <c r="B40" s="957" t="s">
        <v>660</v>
      </c>
      <c r="C40" s="958"/>
      <c r="D40" s="958"/>
      <c r="E40" s="958"/>
      <c r="F40" s="958"/>
      <c r="G40" s="959"/>
      <c r="H40" s="957" t="s">
        <v>661</v>
      </c>
      <c r="I40" s="958"/>
      <c r="J40" s="958"/>
      <c r="K40" s="958"/>
      <c r="L40" s="959"/>
    </row>
    <row r="41" spans="2:13" x14ac:dyDescent="0.25">
      <c r="B41" s="954"/>
      <c r="C41" s="955"/>
      <c r="D41" s="955"/>
      <c r="E41" s="955"/>
      <c r="F41" s="955"/>
      <c r="G41" s="956"/>
      <c r="H41" s="954"/>
      <c r="I41" s="955"/>
      <c r="J41" s="955"/>
      <c r="K41" s="955"/>
      <c r="L41" s="956"/>
    </row>
    <row r="42" spans="2:13" x14ac:dyDescent="0.25">
      <c r="B42" s="954"/>
      <c r="C42" s="955"/>
      <c r="D42" s="955"/>
      <c r="E42" s="955"/>
      <c r="F42" s="955"/>
      <c r="G42" s="956"/>
      <c r="H42" s="954"/>
      <c r="I42" s="955"/>
      <c r="J42" s="955"/>
      <c r="K42" s="955"/>
      <c r="L42" s="956"/>
    </row>
    <row r="43" spans="2:13" x14ac:dyDescent="0.25">
      <c r="B43" s="954"/>
      <c r="C43" s="955"/>
      <c r="D43" s="955"/>
      <c r="E43" s="955"/>
      <c r="F43" s="955"/>
      <c r="G43" s="956"/>
      <c r="H43" s="954"/>
      <c r="I43" s="955"/>
      <c r="J43" s="955"/>
      <c r="K43" s="955"/>
      <c r="L43" s="956"/>
    </row>
    <row r="44" spans="2:13" x14ac:dyDescent="0.25">
      <c r="B44" s="954"/>
      <c r="C44" s="955"/>
      <c r="D44" s="955"/>
      <c r="E44" s="955"/>
      <c r="F44" s="955"/>
      <c r="G44" s="956"/>
      <c r="H44" s="954"/>
      <c r="I44" s="955"/>
      <c r="J44" s="955"/>
      <c r="K44" s="955"/>
      <c r="L44" s="956"/>
    </row>
    <row r="45" spans="2:13" x14ac:dyDescent="0.25">
      <c r="B45" s="954"/>
      <c r="C45" s="955"/>
      <c r="D45" s="955"/>
      <c r="E45" s="955"/>
      <c r="F45" s="955"/>
      <c r="G45" s="956"/>
      <c r="H45" s="954"/>
      <c r="I45" s="955"/>
      <c r="J45" s="955"/>
      <c r="K45" s="955"/>
      <c r="L45" s="956"/>
    </row>
    <row r="46" spans="2:13" x14ac:dyDescent="0.25">
      <c r="B46" s="954"/>
      <c r="C46" s="955"/>
      <c r="D46" s="955"/>
      <c r="E46" s="955"/>
      <c r="F46" s="955"/>
      <c r="G46" s="956"/>
      <c r="H46" s="954"/>
      <c r="I46" s="955"/>
      <c r="J46" s="955"/>
      <c r="K46" s="955"/>
      <c r="L46" s="956"/>
    </row>
    <row r="47" spans="2:13" x14ac:dyDescent="0.25">
      <c r="B47" s="954"/>
      <c r="C47" s="955"/>
      <c r="D47" s="955"/>
      <c r="E47" s="955"/>
      <c r="F47" s="955"/>
      <c r="G47" s="956"/>
      <c r="H47" s="954"/>
      <c r="I47" s="955"/>
      <c r="J47" s="955"/>
      <c r="K47" s="955"/>
      <c r="L47" s="956"/>
    </row>
    <row r="48" spans="2:13" x14ac:dyDescent="0.25">
      <c r="B48" s="954"/>
      <c r="C48" s="955"/>
      <c r="D48" s="955"/>
      <c r="E48" s="955"/>
      <c r="F48" s="955"/>
      <c r="G48" s="956"/>
      <c r="H48" s="954"/>
      <c r="I48" s="955"/>
      <c r="J48" s="955"/>
      <c r="K48" s="955"/>
      <c r="L48" s="956"/>
    </row>
    <row r="49" spans="2:13" x14ac:dyDescent="0.25">
      <c r="B49" s="954"/>
      <c r="C49" s="955"/>
      <c r="D49" s="955"/>
      <c r="E49" s="955"/>
      <c r="F49" s="955"/>
      <c r="G49" s="956"/>
      <c r="H49" s="954"/>
      <c r="I49" s="955"/>
      <c r="J49" s="955"/>
      <c r="K49" s="955"/>
      <c r="L49" s="956"/>
    </row>
    <row r="50" spans="2:13" x14ac:dyDescent="0.25">
      <c r="B50" s="954"/>
      <c r="C50" s="955"/>
      <c r="D50" s="955"/>
      <c r="E50" s="955"/>
      <c r="F50" s="955"/>
      <c r="G50" s="956"/>
      <c r="H50" s="954"/>
      <c r="I50" s="955"/>
      <c r="J50" s="955"/>
      <c r="K50" s="955"/>
      <c r="L50" s="956"/>
    </row>
    <row r="51" spans="2:13" x14ac:dyDescent="0.25">
      <c r="B51" s="954"/>
      <c r="C51" s="955"/>
      <c r="D51" s="955"/>
      <c r="E51" s="955"/>
      <c r="F51" s="955"/>
      <c r="G51" s="956"/>
      <c r="H51" s="954"/>
      <c r="I51" s="955"/>
      <c r="J51" s="955"/>
      <c r="K51" s="955"/>
      <c r="L51" s="956"/>
    </row>
    <row r="52" spans="2:13" x14ac:dyDescent="0.25">
      <c r="B52" s="954"/>
      <c r="C52" s="955"/>
      <c r="D52" s="955"/>
      <c r="E52" s="955"/>
      <c r="F52" s="955"/>
      <c r="G52" s="956"/>
      <c r="H52" s="954"/>
      <c r="I52" s="955"/>
      <c r="J52" s="955"/>
      <c r="K52" s="955"/>
      <c r="L52" s="956"/>
    </row>
    <row r="53" spans="2:13" ht="15.75" thickBot="1" x14ac:dyDescent="0.3">
      <c r="B53" s="954"/>
      <c r="C53" s="955"/>
      <c r="D53" s="955"/>
      <c r="E53" s="955"/>
      <c r="F53" s="955"/>
      <c r="G53" s="956"/>
      <c r="H53" s="954"/>
      <c r="I53" s="955"/>
      <c r="J53" s="955"/>
      <c r="K53" s="955"/>
      <c r="L53" s="956"/>
    </row>
    <row r="54" spans="2:13" ht="15" customHeight="1" x14ac:dyDescent="0.25">
      <c r="B54" s="1011" t="s">
        <v>900</v>
      </c>
      <c r="C54" s="1012"/>
      <c r="D54" s="1012"/>
      <c r="E54" s="1012"/>
      <c r="F54" s="1012"/>
      <c r="G54" s="1013"/>
      <c r="H54" s="1011" t="s">
        <v>901</v>
      </c>
      <c r="I54" s="1012"/>
      <c r="J54" s="1012"/>
      <c r="K54" s="1012"/>
      <c r="L54" s="1012"/>
      <c r="M54" s="1003"/>
    </row>
    <row r="55" spans="2:13" ht="36" customHeight="1" thickBot="1" x14ac:dyDescent="0.3">
      <c r="B55" s="1014"/>
      <c r="C55" s="1015"/>
      <c r="D55" s="1015"/>
      <c r="E55" s="1015"/>
      <c r="F55" s="1015"/>
      <c r="G55" s="1016"/>
      <c r="H55" s="1014"/>
      <c r="I55" s="1015"/>
      <c r="J55" s="1015"/>
      <c r="K55" s="1015"/>
      <c r="L55" s="1015"/>
      <c r="M55" s="1004"/>
    </row>
    <row r="56" spans="2:13" ht="15" customHeight="1" x14ac:dyDescent="0.25">
      <c r="B56" s="957" t="s">
        <v>660</v>
      </c>
      <c r="C56" s="958"/>
      <c r="D56" s="958"/>
      <c r="E56" s="958"/>
      <c r="F56" s="958"/>
      <c r="G56" s="959"/>
      <c r="H56" s="957" t="s">
        <v>661</v>
      </c>
      <c r="I56" s="958"/>
      <c r="J56" s="958"/>
      <c r="K56" s="958"/>
      <c r="L56" s="959"/>
    </row>
    <row r="57" spans="2:13" ht="15" customHeight="1" x14ac:dyDescent="0.25">
      <c r="B57" s="954"/>
      <c r="C57" s="955"/>
      <c r="D57" s="955"/>
      <c r="E57" s="955"/>
      <c r="F57" s="955"/>
      <c r="G57" s="956"/>
      <c r="H57" s="954"/>
      <c r="I57" s="955"/>
      <c r="J57" s="955"/>
      <c r="K57" s="955"/>
      <c r="L57" s="956"/>
    </row>
    <row r="58" spans="2:13" ht="15" customHeight="1" x14ac:dyDescent="0.25">
      <c r="B58" s="954"/>
      <c r="C58" s="955"/>
      <c r="D58" s="955"/>
      <c r="E58" s="955"/>
      <c r="F58" s="955"/>
      <c r="G58" s="956"/>
      <c r="H58" s="954"/>
      <c r="I58" s="955"/>
      <c r="J58" s="955"/>
      <c r="K58" s="955"/>
      <c r="L58" s="956"/>
    </row>
    <row r="59" spans="2:13" ht="15" customHeight="1" x14ac:dyDescent="0.25">
      <c r="B59" s="954"/>
      <c r="C59" s="955"/>
      <c r="D59" s="955"/>
      <c r="E59" s="955"/>
      <c r="F59" s="955"/>
      <c r="G59" s="956"/>
      <c r="H59" s="954"/>
      <c r="I59" s="955"/>
      <c r="J59" s="955"/>
      <c r="K59" s="955"/>
      <c r="L59" s="956"/>
    </row>
    <row r="60" spans="2:13" ht="15" customHeight="1" x14ac:dyDescent="0.25">
      <c r="B60" s="954"/>
      <c r="C60" s="955"/>
      <c r="D60" s="955"/>
      <c r="E60" s="955"/>
      <c r="F60" s="955"/>
      <c r="G60" s="956"/>
      <c r="H60" s="954"/>
      <c r="I60" s="955"/>
      <c r="J60" s="955"/>
      <c r="K60" s="955"/>
      <c r="L60" s="956"/>
    </row>
    <row r="61" spans="2:13" ht="15" customHeight="1" x14ac:dyDescent="0.25">
      <c r="B61" s="954"/>
      <c r="C61" s="955"/>
      <c r="D61" s="955"/>
      <c r="E61" s="955"/>
      <c r="F61" s="955"/>
      <c r="G61" s="956"/>
      <c r="H61" s="954"/>
      <c r="I61" s="955"/>
      <c r="J61" s="955"/>
      <c r="K61" s="955"/>
      <c r="L61" s="956"/>
    </row>
    <row r="62" spans="2:13" ht="15" customHeight="1" x14ac:dyDescent="0.25">
      <c r="B62" s="954"/>
      <c r="C62" s="955"/>
      <c r="D62" s="955"/>
      <c r="E62" s="955"/>
      <c r="F62" s="955"/>
      <c r="G62" s="956"/>
      <c r="H62" s="954"/>
      <c r="I62" s="955"/>
      <c r="J62" s="955"/>
      <c r="K62" s="955"/>
      <c r="L62" s="956"/>
    </row>
    <row r="63" spans="2:13" ht="15" customHeight="1" x14ac:dyDescent="0.25">
      <c r="B63" s="954"/>
      <c r="C63" s="955"/>
      <c r="D63" s="955"/>
      <c r="E63" s="955"/>
      <c r="F63" s="955"/>
      <c r="G63" s="956"/>
      <c r="H63" s="954"/>
      <c r="I63" s="955"/>
      <c r="J63" s="955"/>
      <c r="K63" s="955"/>
      <c r="L63" s="956"/>
    </row>
    <row r="64" spans="2:13" ht="15" customHeight="1" x14ac:dyDescent="0.25">
      <c r="B64" s="954"/>
      <c r="C64" s="955"/>
      <c r="D64" s="955"/>
      <c r="E64" s="955"/>
      <c r="F64" s="955"/>
      <c r="G64" s="956"/>
      <c r="H64" s="954"/>
      <c r="I64" s="955"/>
      <c r="J64" s="955"/>
      <c r="K64" s="955"/>
      <c r="L64" s="956"/>
    </row>
    <row r="65" spans="2:15" ht="15" customHeight="1" x14ac:dyDescent="0.25">
      <c r="B65" s="954"/>
      <c r="C65" s="955"/>
      <c r="D65" s="955"/>
      <c r="E65" s="955"/>
      <c r="F65" s="955"/>
      <c r="G65" s="956"/>
      <c r="H65" s="954"/>
      <c r="I65" s="955"/>
      <c r="J65" s="955"/>
      <c r="K65" s="955"/>
      <c r="L65" s="956"/>
    </row>
    <row r="66" spans="2:15" ht="15" customHeight="1" x14ac:dyDescent="0.25">
      <c r="B66" s="954"/>
      <c r="C66" s="955"/>
      <c r="D66" s="955"/>
      <c r="E66" s="955"/>
      <c r="F66" s="955"/>
      <c r="G66" s="956"/>
      <c r="H66" s="954"/>
      <c r="I66" s="955"/>
      <c r="J66" s="955"/>
      <c r="K66" s="955"/>
      <c r="L66" s="956"/>
      <c r="O66" s="196"/>
    </row>
    <row r="67" spans="2:15" ht="15" customHeight="1" x14ac:dyDescent="0.25">
      <c r="B67" s="954"/>
      <c r="C67" s="955"/>
      <c r="D67" s="955"/>
      <c r="E67" s="955"/>
      <c r="F67" s="955"/>
      <c r="G67" s="956"/>
      <c r="H67" s="954"/>
      <c r="I67" s="955"/>
      <c r="J67" s="955"/>
      <c r="K67" s="955"/>
      <c r="L67" s="956"/>
    </row>
    <row r="68" spans="2:15" ht="15" customHeight="1" x14ac:dyDescent="0.25">
      <c r="B68" s="954"/>
      <c r="C68" s="955"/>
      <c r="D68" s="955"/>
      <c r="E68" s="955"/>
      <c r="F68" s="955"/>
      <c r="G68" s="956"/>
      <c r="H68" s="954"/>
      <c r="I68" s="955"/>
      <c r="J68" s="955"/>
      <c r="K68" s="955"/>
      <c r="L68" s="956"/>
    </row>
    <row r="69" spans="2:15" ht="15.75" customHeight="1" thickBot="1" x14ac:dyDescent="0.3">
      <c r="B69" s="954"/>
      <c r="C69" s="955"/>
      <c r="D69" s="955"/>
      <c r="E69" s="955"/>
      <c r="F69" s="955"/>
      <c r="G69" s="956"/>
      <c r="H69" s="954"/>
      <c r="I69" s="955"/>
      <c r="J69" s="955"/>
      <c r="K69" s="955"/>
      <c r="L69" s="956"/>
    </row>
    <row r="70" spans="2:15" ht="23.25" customHeight="1" x14ac:dyDescent="0.25">
      <c r="B70" s="1011" t="s">
        <v>902</v>
      </c>
      <c r="C70" s="1012"/>
      <c r="D70" s="1012"/>
      <c r="E70" s="1012"/>
      <c r="F70" s="1012"/>
      <c r="G70" s="1013"/>
      <c r="H70" s="1011" t="s">
        <v>903</v>
      </c>
      <c r="I70" s="1012"/>
      <c r="J70" s="1012"/>
      <c r="K70" s="1012"/>
      <c r="L70" s="1012"/>
      <c r="M70" s="1003"/>
    </row>
    <row r="71" spans="2:15" ht="25.5" customHeight="1" thickBot="1" x14ac:dyDescent="0.3">
      <c r="B71" s="1014"/>
      <c r="C71" s="1015"/>
      <c r="D71" s="1015"/>
      <c r="E71" s="1015"/>
      <c r="F71" s="1015"/>
      <c r="G71" s="1016"/>
      <c r="H71" s="1014"/>
      <c r="I71" s="1015"/>
      <c r="J71" s="1015"/>
      <c r="K71" s="1015"/>
      <c r="L71" s="1015"/>
      <c r="M71" s="1004"/>
    </row>
    <row r="72" spans="2:15" ht="25.5" customHeight="1" thickBot="1" x14ac:dyDescent="0.3">
      <c r="B72" s="1005" t="s">
        <v>671</v>
      </c>
      <c r="C72" s="1006"/>
      <c r="D72" s="1006"/>
      <c r="E72" s="1006"/>
      <c r="F72" s="1006"/>
      <c r="G72" s="1006"/>
      <c r="H72" s="1006"/>
      <c r="I72" s="1006"/>
      <c r="J72" s="1006"/>
      <c r="K72" s="1006"/>
      <c r="L72" s="1007"/>
    </row>
    <row r="73" spans="2:15" x14ac:dyDescent="0.25">
      <c r="B73" s="957" t="s">
        <v>660</v>
      </c>
      <c r="C73" s="958"/>
      <c r="D73" s="958"/>
      <c r="E73" s="958"/>
      <c r="F73" s="958"/>
      <c r="G73" s="959"/>
      <c r="H73" s="957" t="s">
        <v>661</v>
      </c>
      <c r="I73" s="958"/>
      <c r="J73" s="958"/>
      <c r="K73" s="958"/>
      <c r="L73" s="959"/>
    </row>
    <row r="74" spans="2:15" x14ac:dyDescent="0.25">
      <c r="B74" s="954"/>
      <c r="C74" s="955"/>
      <c r="D74" s="955"/>
      <c r="E74" s="955"/>
      <c r="F74" s="955"/>
      <c r="G74" s="956"/>
      <c r="H74" s="954"/>
      <c r="I74" s="955"/>
      <c r="J74" s="955"/>
      <c r="K74" s="955"/>
      <c r="L74" s="956"/>
    </row>
    <row r="75" spans="2:15" x14ac:dyDescent="0.25">
      <c r="B75" s="954"/>
      <c r="C75" s="955"/>
      <c r="D75" s="955"/>
      <c r="E75" s="955"/>
      <c r="F75" s="955"/>
      <c r="G75" s="956"/>
      <c r="H75" s="954"/>
      <c r="I75" s="955"/>
      <c r="J75" s="955"/>
      <c r="K75" s="955"/>
      <c r="L75" s="956"/>
    </row>
    <row r="76" spans="2:15" x14ac:dyDescent="0.25">
      <c r="B76" s="954"/>
      <c r="C76" s="955"/>
      <c r="D76" s="955"/>
      <c r="E76" s="955"/>
      <c r="F76" s="955"/>
      <c r="G76" s="956"/>
      <c r="H76" s="954"/>
      <c r="I76" s="955"/>
      <c r="J76" s="955"/>
      <c r="K76" s="955"/>
      <c r="L76" s="956"/>
    </row>
    <row r="77" spans="2:15" x14ac:dyDescent="0.25">
      <c r="B77" s="954"/>
      <c r="C77" s="955"/>
      <c r="D77" s="955"/>
      <c r="E77" s="955"/>
      <c r="F77" s="955"/>
      <c r="G77" s="956"/>
      <c r="H77" s="954"/>
      <c r="I77" s="955"/>
      <c r="J77" s="955"/>
      <c r="K77" s="955"/>
      <c r="L77" s="956"/>
    </row>
    <row r="78" spans="2:15" x14ac:dyDescent="0.25">
      <c r="B78" s="954"/>
      <c r="C78" s="955"/>
      <c r="D78" s="955"/>
      <c r="E78" s="955"/>
      <c r="F78" s="955"/>
      <c r="G78" s="956"/>
      <c r="H78" s="954"/>
      <c r="I78" s="955"/>
      <c r="J78" s="955"/>
      <c r="K78" s="955"/>
      <c r="L78" s="956"/>
    </row>
    <row r="79" spans="2:15" x14ac:dyDescent="0.25">
      <c r="B79" s="954"/>
      <c r="C79" s="955"/>
      <c r="D79" s="955"/>
      <c r="E79" s="955"/>
      <c r="F79" s="955"/>
      <c r="G79" s="956"/>
      <c r="H79" s="954"/>
      <c r="I79" s="955"/>
      <c r="J79" s="955"/>
      <c r="K79" s="955"/>
      <c r="L79" s="956"/>
    </row>
    <row r="80" spans="2:15" x14ac:dyDescent="0.25">
      <c r="B80" s="954"/>
      <c r="C80" s="955"/>
      <c r="D80" s="955"/>
      <c r="E80" s="955"/>
      <c r="F80" s="955"/>
      <c r="G80" s="956"/>
      <c r="H80" s="954"/>
      <c r="I80" s="955"/>
      <c r="J80" s="955"/>
      <c r="K80" s="955"/>
      <c r="L80" s="956"/>
    </row>
    <row r="81" spans="2:12" x14ac:dyDescent="0.25">
      <c r="B81" s="954"/>
      <c r="C81" s="955"/>
      <c r="D81" s="955"/>
      <c r="E81" s="955"/>
      <c r="F81" s="955"/>
      <c r="G81" s="956"/>
      <c r="H81" s="954"/>
      <c r="I81" s="955"/>
      <c r="J81" s="955"/>
      <c r="K81" s="955"/>
      <c r="L81" s="956"/>
    </row>
    <row r="82" spans="2:12" x14ac:dyDescent="0.25">
      <c r="B82" s="954"/>
      <c r="C82" s="955"/>
      <c r="D82" s="955"/>
      <c r="E82" s="955"/>
      <c r="F82" s="955"/>
      <c r="G82" s="956"/>
      <c r="H82" s="954"/>
      <c r="I82" s="955"/>
      <c r="J82" s="955"/>
      <c r="K82" s="955"/>
      <c r="L82" s="956"/>
    </row>
    <row r="83" spans="2:12" x14ac:dyDescent="0.25">
      <c r="B83" s="954"/>
      <c r="C83" s="955"/>
      <c r="D83" s="955"/>
      <c r="E83" s="955"/>
      <c r="F83" s="955"/>
      <c r="G83" s="956"/>
      <c r="H83" s="954"/>
      <c r="I83" s="955"/>
      <c r="J83" s="955"/>
      <c r="K83" s="955"/>
      <c r="L83" s="956"/>
    </row>
    <row r="84" spans="2:12" x14ac:dyDescent="0.25">
      <c r="B84" s="954"/>
      <c r="C84" s="955"/>
      <c r="D84" s="955"/>
      <c r="E84" s="955"/>
      <c r="F84" s="955"/>
      <c r="G84" s="956"/>
      <c r="H84" s="954"/>
      <c r="I84" s="955"/>
      <c r="J84" s="955"/>
      <c r="K84" s="955"/>
      <c r="L84" s="956"/>
    </row>
    <row r="85" spans="2:12" x14ac:dyDescent="0.25">
      <c r="B85" s="954"/>
      <c r="C85" s="955"/>
      <c r="D85" s="955"/>
      <c r="E85" s="955"/>
      <c r="F85" s="955"/>
      <c r="G85" s="956"/>
      <c r="H85" s="954"/>
      <c r="I85" s="955"/>
      <c r="J85" s="955"/>
      <c r="K85" s="955"/>
      <c r="L85" s="956"/>
    </row>
    <row r="86" spans="2:12" ht="15.75" thickBot="1" x14ac:dyDescent="0.3">
      <c r="B86" s="954"/>
      <c r="C86" s="955"/>
      <c r="D86" s="955"/>
      <c r="E86" s="955"/>
      <c r="F86" s="955"/>
      <c r="G86" s="956"/>
      <c r="H86" s="954"/>
      <c r="I86" s="955"/>
      <c r="J86" s="955"/>
      <c r="K86" s="955"/>
      <c r="L86" s="956"/>
    </row>
    <row r="87" spans="2:12" ht="24.75" customHeight="1" x14ac:dyDescent="0.25">
      <c r="B87" s="1023" t="s">
        <v>904</v>
      </c>
      <c r="C87" s="1024"/>
      <c r="D87" s="1024"/>
      <c r="E87" s="1024"/>
      <c r="F87" s="1024"/>
      <c r="G87" s="1024"/>
      <c r="H87" s="1024"/>
      <c r="I87" s="1024"/>
      <c r="J87" s="1024"/>
      <c r="K87" s="1024"/>
      <c r="L87" s="1024"/>
    </row>
    <row r="88" spans="2:12" ht="25.5" customHeight="1" thickBot="1" x14ac:dyDescent="0.3">
      <c r="B88" s="1025"/>
      <c r="C88" s="1026"/>
      <c r="D88" s="1026"/>
      <c r="E88" s="1026"/>
      <c r="F88" s="1026"/>
      <c r="G88" s="1026"/>
      <c r="H88" s="1026"/>
      <c r="I88" s="1026"/>
      <c r="J88" s="1026"/>
      <c r="K88" s="1026"/>
      <c r="L88" s="1026"/>
    </row>
    <row r="89" spans="2:12" x14ac:dyDescent="0.25">
      <c r="B89" s="957"/>
      <c r="C89" s="958"/>
      <c r="D89" s="958"/>
      <c r="E89" s="958"/>
      <c r="F89" s="958"/>
      <c r="G89" s="959"/>
      <c r="H89" s="957"/>
      <c r="I89" s="958"/>
      <c r="J89" s="958"/>
      <c r="K89" s="958"/>
      <c r="L89" s="959"/>
    </row>
    <row r="90" spans="2:12" x14ac:dyDescent="0.25">
      <c r="B90" s="954"/>
      <c r="C90" s="955"/>
      <c r="D90" s="955"/>
      <c r="E90" s="955"/>
      <c r="F90" s="955"/>
      <c r="G90" s="956"/>
      <c r="H90" s="954"/>
      <c r="I90" s="955"/>
      <c r="J90" s="955"/>
      <c r="K90" s="955"/>
      <c r="L90" s="956"/>
    </row>
    <row r="91" spans="2:12" x14ac:dyDescent="0.25">
      <c r="B91" s="954"/>
      <c r="C91" s="955"/>
      <c r="D91" s="955"/>
      <c r="E91" s="955"/>
      <c r="F91" s="955"/>
      <c r="G91" s="956"/>
      <c r="H91" s="954"/>
      <c r="I91" s="955"/>
      <c r="J91" s="955"/>
      <c r="K91" s="955"/>
      <c r="L91" s="956"/>
    </row>
    <row r="92" spans="2:12" x14ac:dyDescent="0.25">
      <c r="B92" s="954"/>
      <c r="C92" s="955"/>
      <c r="D92" s="955"/>
      <c r="E92" s="955"/>
      <c r="F92" s="955"/>
      <c r="G92" s="956"/>
      <c r="H92" s="954"/>
      <c r="I92" s="955"/>
      <c r="J92" s="955"/>
      <c r="K92" s="955"/>
      <c r="L92" s="956"/>
    </row>
    <row r="93" spans="2:12" x14ac:dyDescent="0.25">
      <c r="B93" s="954"/>
      <c r="C93" s="955"/>
      <c r="D93" s="955"/>
      <c r="E93" s="955"/>
      <c r="F93" s="955"/>
      <c r="G93" s="956"/>
      <c r="H93" s="954"/>
      <c r="I93" s="955"/>
      <c r="J93" s="955"/>
      <c r="K93" s="955"/>
      <c r="L93" s="956"/>
    </row>
    <row r="94" spans="2:12" x14ac:dyDescent="0.25">
      <c r="B94" s="954"/>
      <c r="C94" s="955"/>
      <c r="D94" s="955"/>
      <c r="E94" s="955"/>
      <c r="F94" s="955"/>
      <c r="G94" s="956"/>
      <c r="H94" s="954"/>
      <c r="I94" s="955"/>
      <c r="J94" s="955"/>
      <c r="K94" s="955"/>
      <c r="L94" s="956"/>
    </row>
    <row r="95" spans="2:12" x14ac:dyDescent="0.25">
      <c r="B95" s="954"/>
      <c r="C95" s="955"/>
      <c r="D95" s="955"/>
      <c r="E95" s="955"/>
      <c r="F95" s="955"/>
      <c r="G95" s="956"/>
      <c r="H95" s="954"/>
      <c r="I95" s="955"/>
      <c r="J95" s="955"/>
      <c r="K95" s="955"/>
      <c r="L95" s="956"/>
    </row>
    <row r="96" spans="2:12" x14ac:dyDescent="0.25">
      <c r="B96" s="954"/>
      <c r="C96" s="955"/>
      <c r="D96" s="955"/>
      <c r="E96" s="955"/>
      <c r="F96" s="955"/>
      <c r="G96" s="956"/>
      <c r="H96" s="954"/>
      <c r="I96" s="955"/>
      <c r="J96" s="955"/>
      <c r="K96" s="955"/>
      <c r="L96" s="956"/>
    </row>
    <row r="97" spans="2:12" x14ac:dyDescent="0.25">
      <c r="B97" s="954"/>
      <c r="C97" s="955"/>
      <c r="D97" s="955"/>
      <c r="E97" s="955"/>
      <c r="F97" s="955"/>
      <c r="G97" s="956"/>
      <c r="H97" s="954"/>
      <c r="I97" s="955"/>
      <c r="J97" s="955"/>
      <c r="K97" s="955"/>
      <c r="L97" s="956"/>
    </row>
    <row r="98" spans="2:12" x14ac:dyDescent="0.25">
      <c r="B98" s="954"/>
      <c r="C98" s="955"/>
      <c r="D98" s="955"/>
      <c r="E98" s="955"/>
      <c r="F98" s="955"/>
      <c r="G98" s="956"/>
      <c r="H98" s="954"/>
      <c r="I98" s="955"/>
      <c r="J98" s="955"/>
      <c r="K98" s="955"/>
      <c r="L98" s="956"/>
    </row>
    <row r="99" spans="2:12" x14ac:dyDescent="0.25">
      <c r="B99" s="954"/>
      <c r="C99" s="955"/>
      <c r="D99" s="955"/>
      <c r="E99" s="955"/>
      <c r="F99" s="955"/>
      <c r="G99" s="956"/>
      <c r="H99" s="954"/>
      <c r="I99" s="955"/>
      <c r="J99" s="955"/>
      <c r="K99" s="955"/>
      <c r="L99" s="956"/>
    </row>
    <row r="100" spans="2:12" x14ac:dyDescent="0.25">
      <c r="B100" s="954"/>
      <c r="C100" s="955"/>
      <c r="D100" s="955"/>
      <c r="E100" s="955"/>
      <c r="F100" s="955"/>
      <c r="G100" s="956"/>
      <c r="H100" s="954"/>
      <c r="I100" s="955"/>
      <c r="J100" s="955"/>
      <c r="K100" s="955"/>
      <c r="L100" s="956"/>
    </row>
    <row r="101" spans="2:12" x14ac:dyDescent="0.25">
      <c r="B101" s="954"/>
      <c r="C101" s="955"/>
      <c r="D101" s="955"/>
      <c r="E101" s="955"/>
      <c r="F101" s="955"/>
      <c r="G101" s="956"/>
      <c r="H101" s="954"/>
      <c r="I101" s="955"/>
      <c r="J101" s="955"/>
      <c r="K101" s="955"/>
      <c r="L101" s="956"/>
    </row>
    <row r="102" spans="2:12" ht="15.75" thickBot="1" x14ac:dyDescent="0.3">
      <c r="B102" s="954"/>
      <c r="C102" s="955"/>
      <c r="D102" s="955"/>
      <c r="E102" s="955"/>
      <c r="F102" s="955"/>
      <c r="G102" s="956"/>
      <c r="H102" s="954"/>
      <c r="I102" s="955"/>
      <c r="J102" s="955"/>
      <c r="K102" s="955"/>
      <c r="L102" s="956"/>
    </row>
    <row r="103" spans="2:12" ht="15.75" customHeight="1" x14ac:dyDescent="0.25">
      <c r="B103" s="1017" t="s">
        <v>905</v>
      </c>
      <c r="C103" s="1018"/>
      <c r="D103" s="1018"/>
      <c r="E103" s="1018"/>
      <c r="F103" s="1018"/>
      <c r="G103" s="1019"/>
      <c r="H103" s="1017" t="s">
        <v>906</v>
      </c>
      <c r="I103" s="1018"/>
      <c r="J103" s="1018"/>
      <c r="K103" s="1018"/>
      <c r="L103" s="1018"/>
    </row>
    <row r="104" spans="2:12" ht="31.5" customHeight="1" thickBot="1" x14ac:dyDescent="0.3">
      <c r="B104" s="1020"/>
      <c r="C104" s="1021"/>
      <c r="D104" s="1021"/>
      <c r="E104" s="1021"/>
      <c r="F104" s="1021"/>
      <c r="G104" s="1022"/>
      <c r="H104" s="1020"/>
      <c r="I104" s="1021"/>
      <c r="J104" s="1021"/>
      <c r="K104" s="1021"/>
      <c r="L104" s="1021"/>
    </row>
  </sheetData>
  <mergeCells count="37">
    <mergeCell ref="B103:G104"/>
    <mergeCell ref="H103:L104"/>
    <mergeCell ref="B73:G86"/>
    <mergeCell ref="H73:L86"/>
    <mergeCell ref="B87:L88"/>
    <mergeCell ref="B89:G102"/>
    <mergeCell ref="H89:L102"/>
    <mergeCell ref="B72:L72"/>
    <mergeCell ref="B56:G69"/>
    <mergeCell ref="H56:L69"/>
    <mergeCell ref="B54:G55"/>
    <mergeCell ref="H54:L55"/>
    <mergeCell ref="B40:G53"/>
    <mergeCell ref="H40:L53"/>
    <mergeCell ref="M54:M55"/>
    <mergeCell ref="B70:G71"/>
    <mergeCell ref="H70:L71"/>
    <mergeCell ref="M70:M71"/>
    <mergeCell ref="M37:M38"/>
    <mergeCell ref="B39:L39"/>
    <mergeCell ref="B6:L6"/>
    <mergeCell ref="B7:G20"/>
    <mergeCell ref="H7:L20"/>
    <mergeCell ref="B21:G22"/>
    <mergeCell ref="H21:L22"/>
    <mergeCell ref="M21:M22"/>
    <mergeCell ref="B23:G36"/>
    <mergeCell ref="H23:L36"/>
    <mergeCell ref="B37:G38"/>
    <mergeCell ref="H37:L38"/>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M245"/>
  <sheetViews>
    <sheetView view="pageBreakPreview" zoomScale="85" zoomScaleNormal="100" zoomScaleSheetLayoutView="85" zoomScalePageLayoutView="110" workbookViewId="0">
      <selection activeCell="S14" sqref="S14"/>
    </sheetView>
  </sheetViews>
  <sheetFormatPr baseColWidth="10" defaultColWidth="12" defaultRowHeight="15" x14ac:dyDescent="0.25"/>
  <cols>
    <col min="1" max="1" width="3.85546875" style="128" customWidth="1"/>
    <col min="2" max="2" width="4.85546875" style="128" customWidth="1"/>
    <col min="3" max="3" width="8.7109375" style="128" customWidth="1"/>
    <col min="4" max="4" width="8.42578125" style="128" customWidth="1"/>
    <col min="5" max="5" width="12" style="128"/>
    <col min="6" max="6" width="17.5703125" style="128" customWidth="1"/>
    <col min="7" max="7" width="10" style="128" customWidth="1"/>
    <col min="8" max="8" width="5.7109375" style="128" customWidth="1"/>
    <col min="9" max="9" width="23.5703125" style="128" customWidth="1"/>
    <col min="10" max="10" width="13.7109375" style="128" customWidth="1"/>
    <col min="11" max="11" width="14.140625" style="128" customWidth="1"/>
    <col min="12" max="12" width="3.5703125" style="128" customWidth="1"/>
    <col min="13" max="13" width="12.28515625" style="128" hidden="1" customWidth="1"/>
    <col min="14" max="16384" width="12" style="128"/>
  </cols>
  <sheetData>
    <row r="1" spans="2:12" ht="27.75" customHeight="1" x14ac:dyDescent="0.25">
      <c r="B1" s="922" t="s">
        <v>335</v>
      </c>
      <c r="C1" s="923"/>
      <c r="D1" s="923"/>
      <c r="E1" s="923"/>
      <c r="F1" s="923"/>
      <c r="G1" s="923"/>
      <c r="H1" s="923"/>
      <c r="I1" s="923"/>
      <c r="J1" s="923"/>
      <c r="K1" s="923"/>
      <c r="L1" s="924"/>
    </row>
    <row r="2" spans="2:12" ht="11.25" customHeight="1" x14ac:dyDescent="0.25">
      <c r="B2" s="925"/>
      <c r="C2" s="926"/>
      <c r="D2" s="926"/>
      <c r="E2" s="926"/>
      <c r="F2" s="926"/>
      <c r="G2" s="926"/>
      <c r="H2" s="926"/>
      <c r="I2" s="926"/>
      <c r="J2" s="926"/>
      <c r="K2" s="926"/>
      <c r="L2" s="927"/>
    </row>
    <row r="3" spans="2:12" ht="24.95" customHeight="1" thickBot="1" x14ac:dyDescent="0.3">
      <c r="B3" s="1027" t="s">
        <v>382</v>
      </c>
      <c r="C3" s="1028"/>
      <c r="D3" s="1028"/>
      <c r="E3" s="1029"/>
      <c r="F3" s="175">
        <v>44021</v>
      </c>
      <c r="G3" s="1027" t="s">
        <v>383</v>
      </c>
      <c r="H3" s="1028"/>
      <c r="I3" s="930"/>
      <c r="J3" s="1030">
        <v>44027</v>
      </c>
      <c r="K3" s="1031"/>
      <c r="L3" s="1032"/>
    </row>
    <row r="4" spans="2:12" ht="24.95" customHeight="1" x14ac:dyDescent="0.25">
      <c r="B4" s="1033" t="s">
        <v>333</v>
      </c>
      <c r="C4" s="1034"/>
      <c r="D4" s="1034"/>
      <c r="E4" s="1034"/>
      <c r="F4" s="1034"/>
      <c r="G4" s="1034"/>
      <c r="H4" s="1035"/>
      <c r="I4" s="160" t="s">
        <v>641</v>
      </c>
      <c r="J4" s="201" t="s">
        <v>2</v>
      </c>
      <c r="K4" s="940" t="s">
        <v>0</v>
      </c>
      <c r="L4" s="941"/>
    </row>
    <row r="5" spans="2:12" ht="24.95" customHeight="1" thickBot="1" x14ac:dyDescent="0.3">
      <c r="B5" s="1036"/>
      <c r="C5" s="1037"/>
      <c r="D5" s="1037"/>
      <c r="E5" s="1037"/>
      <c r="F5" s="1037"/>
      <c r="G5" s="1037"/>
      <c r="H5" s="1038"/>
      <c r="I5" s="189" t="s">
        <v>642</v>
      </c>
      <c r="J5" s="158">
        <v>2</v>
      </c>
      <c r="K5" s="1001" t="s">
        <v>384</v>
      </c>
      <c r="L5" s="1002"/>
    </row>
    <row r="6" spans="2:12" ht="15.75" customHeight="1" x14ac:dyDescent="0.25">
      <c r="B6" s="954" t="s">
        <v>586</v>
      </c>
      <c r="C6" s="955"/>
      <c r="D6" s="955"/>
      <c r="E6" s="955"/>
      <c r="F6" s="955"/>
      <c r="G6" s="956"/>
      <c r="H6" s="957" t="s">
        <v>587</v>
      </c>
      <c r="I6" s="958"/>
      <c r="J6" s="958"/>
      <c r="K6" s="958"/>
      <c r="L6" s="959"/>
    </row>
    <row r="7" spans="2:12" x14ac:dyDescent="0.25">
      <c r="B7" s="954"/>
      <c r="C7" s="955"/>
      <c r="D7" s="955"/>
      <c r="E7" s="955"/>
      <c r="F7" s="955"/>
      <c r="G7" s="956"/>
      <c r="H7" s="954"/>
      <c r="I7" s="955"/>
      <c r="J7" s="955"/>
      <c r="K7" s="955"/>
      <c r="L7" s="956"/>
    </row>
    <row r="8" spans="2:12" x14ac:dyDescent="0.25">
      <c r="B8" s="954"/>
      <c r="C8" s="955"/>
      <c r="D8" s="955"/>
      <c r="E8" s="955"/>
      <c r="F8" s="955"/>
      <c r="G8" s="956"/>
      <c r="H8" s="954"/>
      <c r="I8" s="955"/>
      <c r="J8" s="955"/>
      <c r="K8" s="955"/>
      <c r="L8" s="956"/>
    </row>
    <row r="9" spans="2:12" x14ac:dyDescent="0.25">
      <c r="B9" s="954"/>
      <c r="C9" s="955"/>
      <c r="D9" s="955"/>
      <c r="E9" s="955"/>
      <c r="F9" s="955"/>
      <c r="G9" s="956"/>
      <c r="H9" s="954"/>
      <c r="I9" s="955"/>
      <c r="J9" s="955"/>
      <c r="K9" s="955"/>
      <c r="L9" s="956"/>
    </row>
    <row r="10" spans="2:12" x14ac:dyDescent="0.25">
      <c r="B10" s="954"/>
      <c r="C10" s="955"/>
      <c r="D10" s="955"/>
      <c r="E10" s="955"/>
      <c r="F10" s="955"/>
      <c r="G10" s="956"/>
      <c r="H10" s="954"/>
      <c r="I10" s="955"/>
      <c r="J10" s="955"/>
      <c r="K10" s="955"/>
      <c r="L10" s="956"/>
    </row>
    <row r="11" spans="2:12" x14ac:dyDescent="0.25">
      <c r="B11" s="954"/>
      <c r="C11" s="955"/>
      <c r="D11" s="955"/>
      <c r="E11" s="955"/>
      <c r="F11" s="955"/>
      <c r="G11" s="956"/>
      <c r="H11" s="954"/>
      <c r="I11" s="955"/>
      <c r="J11" s="955"/>
      <c r="K11" s="955"/>
      <c r="L11" s="956"/>
    </row>
    <row r="12" spans="2:12" x14ac:dyDescent="0.25">
      <c r="B12" s="954"/>
      <c r="C12" s="955"/>
      <c r="D12" s="955"/>
      <c r="E12" s="955"/>
      <c r="F12" s="955"/>
      <c r="G12" s="956"/>
      <c r="H12" s="954"/>
      <c r="I12" s="955"/>
      <c r="J12" s="955"/>
      <c r="K12" s="955"/>
      <c r="L12" s="956"/>
    </row>
    <row r="13" spans="2:12" x14ac:dyDescent="0.25">
      <c r="B13" s="954"/>
      <c r="C13" s="955"/>
      <c r="D13" s="955"/>
      <c r="E13" s="955"/>
      <c r="F13" s="955"/>
      <c r="G13" s="956"/>
      <c r="H13" s="954"/>
      <c r="I13" s="955"/>
      <c r="J13" s="955"/>
      <c r="K13" s="955"/>
      <c r="L13" s="956"/>
    </row>
    <row r="14" spans="2:12" x14ac:dyDescent="0.25">
      <c r="B14" s="954"/>
      <c r="C14" s="955"/>
      <c r="D14" s="955"/>
      <c r="E14" s="955"/>
      <c r="F14" s="955"/>
      <c r="G14" s="956"/>
      <c r="H14" s="954"/>
      <c r="I14" s="955"/>
      <c r="J14" s="955"/>
      <c r="K14" s="955"/>
      <c r="L14" s="956"/>
    </row>
    <row r="15" spans="2:12" x14ac:dyDescent="0.25">
      <c r="B15" s="954"/>
      <c r="C15" s="955"/>
      <c r="D15" s="955"/>
      <c r="E15" s="955"/>
      <c r="F15" s="955"/>
      <c r="G15" s="956"/>
      <c r="H15" s="954"/>
      <c r="I15" s="955"/>
      <c r="J15" s="955"/>
      <c r="K15" s="955"/>
      <c r="L15" s="956"/>
    </row>
    <row r="16" spans="2:12" x14ac:dyDescent="0.25">
      <c r="B16" s="954"/>
      <c r="C16" s="955"/>
      <c r="D16" s="955"/>
      <c r="E16" s="955"/>
      <c r="F16" s="955"/>
      <c r="G16" s="956"/>
      <c r="H16" s="954"/>
      <c r="I16" s="955"/>
      <c r="J16" s="955"/>
      <c r="K16" s="955"/>
      <c r="L16" s="956"/>
    </row>
    <row r="17" spans="2:13" x14ac:dyDescent="0.25">
      <c r="B17" s="954"/>
      <c r="C17" s="955"/>
      <c r="D17" s="955"/>
      <c r="E17" s="955"/>
      <c r="F17" s="955"/>
      <c r="G17" s="956"/>
      <c r="H17" s="954"/>
      <c r="I17" s="955"/>
      <c r="J17" s="955"/>
      <c r="K17" s="955"/>
      <c r="L17" s="956"/>
    </row>
    <row r="18" spans="2:13" x14ac:dyDescent="0.25">
      <c r="B18" s="954"/>
      <c r="C18" s="955"/>
      <c r="D18" s="955"/>
      <c r="E18" s="955"/>
      <c r="F18" s="955"/>
      <c r="G18" s="956"/>
      <c r="H18" s="954"/>
      <c r="I18" s="955"/>
      <c r="J18" s="955"/>
      <c r="K18" s="955"/>
      <c r="L18" s="956"/>
    </row>
    <row r="19" spans="2:13" ht="15.75" thickBot="1" x14ac:dyDescent="0.3">
      <c r="B19" s="1039"/>
      <c r="C19" s="1040"/>
      <c r="D19" s="1040"/>
      <c r="E19" s="1040"/>
      <c r="F19" s="1040"/>
      <c r="G19" s="1041"/>
      <c r="H19" s="1039"/>
      <c r="I19" s="1040"/>
      <c r="J19" s="1040"/>
      <c r="K19" s="1040"/>
      <c r="L19" s="1041"/>
    </row>
    <row r="20" spans="2:13" ht="25.5" customHeight="1" x14ac:dyDescent="0.25">
      <c r="B20" s="1042" t="s">
        <v>860</v>
      </c>
      <c r="C20" s="1043"/>
      <c r="D20" s="1043"/>
      <c r="E20" s="1043"/>
      <c r="F20" s="1043"/>
      <c r="G20" s="1044"/>
      <c r="H20" s="1048" t="s">
        <v>976</v>
      </c>
      <c r="I20" s="1049"/>
      <c r="J20" s="1049"/>
      <c r="K20" s="1049"/>
      <c r="L20" s="1049"/>
      <c r="M20" s="989"/>
    </row>
    <row r="21" spans="2:13" ht="23.25" customHeight="1" thickBot="1" x14ac:dyDescent="0.3">
      <c r="B21" s="1045"/>
      <c r="C21" s="1046"/>
      <c r="D21" s="1046"/>
      <c r="E21" s="1046"/>
      <c r="F21" s="1046"/>
      <c r="G21" s="1047"/>
      <c r="H21" s="1050"/>
      <c r="I21" s="989"/>
      <c r="J21" s="989"/>
      <c r="K21" s="989"/>
      <c r="L21" s="989"/>
      <c r="M21" s="989"/>
    </row>
    <row r="22" spans="2:13" ht="15.75" customHeight="1" x14ac:dyDescent="0.25">
      <c r="B22" s="957" t="s">
        <v>658</v>
      </c>
      <c r="C22" s="958"/>
      <c r="D22" s="958"/>
      <c r="E22" s="958"/>
      <c r="F22" s="958"/>
      <c r="G22" s="959"/>
      <c r="H22" s="957" t="s">
        <v>659</v>
      </c>
      <c r="I22" s="958"/>
      <c r="J22" s="958"/>
      <c r="K22" s="958"/>
      <c r="L22" s="959"/>
    </row>
    <row r="23" spans="2:13" x14ac:dyDescent="0.25">
      <c r="B23" s="954"/>
      <c r="C23" s="955"/>
      <c r="D23" s="955"/>
      <c r="E23" s="955"/>
      <c r="F23" s="955"/>
      <c r="G23" s="956"/>
      <c r="H23" s="954"/>
      <c r="I23" s="955"/>
      <c r="J23" s="955"/>
      <c r="K23" s="955"/>
      <c r="L23" s="956"/>
    </row>
    <row r="24" spans="2:13" x14ac:dyDescent="0.25">
      <c r="B24" s="954"/>
      <c r="C24" s="955"/>
      <c r="D24" s="955"/>
      <c r="E24" s="955"/>
      <c r="F24" s="955"/>
      <c r="G24" s="956"/>
      <c r="H24" s="954"/>
      <c r="I24" s="955"/>
      <c r="J24" s="955"/>
      <c r="K24" s="955"/>
      <c r="L24" s="956"/>
    </row>
    <row r="25" spans="2:13" x14ac:dyDescent="0.25">
      <c r="B25" s="954"/>
      <c r="C25" s="955"/>
      <c r="D25" s="955"/>
      <c r="E25" s="955"/>
      <c r="F25" s="955"/>
      <c r="G25" s="956"/>
      <c r="H25" s="954"/>
      <c r="I25" s="955"/>
      <c r="J25" s="955"/>
      <c r="K25" s="955"/>
      <c r="L25" s="956"/>
    </row>
    <row r="26" spans="2:13" x14ac:dyDescent="0.25">
      <c r="B26" s="954"/>
      <c r="C26" s="955"/>
      <c r="D26" s="955"/>
      <c r="E26" s="955"/>
      <c r="F26" s="955"/>
      <c r="G26" s="956"/>
      <c r="H26" s="954"/>
      <c r="I26" s="955"/>
      <c r="J26" s="955"/>
      <c r="K26" s="955"/>
      <c r="L26" s="956"/>
    </row>
    <row r="27" spans="2:13" x14ac:dyDescent="0.25">
      <c r="B27" s="954"/>
      <c r="C27" s="955"/>
      <c r="D27" s="955"/>
      <c r="E27" s="955"/>
      <c r="F27" s="955"/>
      <c r="G27" s="956"/>
      <c r="H27" s="954"/>
      <c r="I27" s="955"/>
      <c r="J27" s="955"/>
      <c r="K27" s="955"/>
      <c r="L27" s="956"/>
    </row>
    <row r="28" spans="2:13" x14ac:dyDescent="0.25">
      <c r="B28" s="954"/>
      <c r="C28" s="955"/>
      <c r="D28" s="955"/>
      <c r="E28" s="955"/>
      <c r="F28" s="955"/>
      <c r="G28" s="956"/>
      <c r="H28" s="954"/>
      <c r="I28" s="955"/>
      <c r="J28" s="955"/>
      <c r="K28" s="955"/>
      <c r="L28" s="956"/>
    </row>
    <row r="29" spans="2:13" x14ac:dyDescent="0.25">
      <c r="B29" s="954"/>
      <c r="C29" s="955"/>
      <c r="D29" s="955"/>
      <c r="E29" s="955"/>
      <c r="F29" s="955"/>
      <c r="G29" s="956"/>
      <c r="H29" s="954"/>
      <c r="I29" s="955"/>
      <c r="J29" s="955"/>
      <c r="K29" s="955"/>
      <c r="L29" s="956"/>
    </row>
    <row r="30" spans="2:13" x14ac:dyDescent="0.25">
      <c r="B30" s="954"/>
      <c r="C30" s="955"/>
      <c r="D30" s="955"/>
      <c r="E30" s="955"/>
      <c r="F30" s="955"/>
      <c r="G30" s="956"/>
      <c r="H30" s="954"/>
      <c r="I30" s="955"/>
      <c r="J30" s="955"/>
      <c r="K30" s="955"/>
      <c r="L30" s="956"/>
    </row>
    <row r="31" spans="2:13" x14ac:dyDescent="0.25">
      <c r="B31" s="954"/>
      <c r="C31" s="955"/>
      <c r="D31" s="955"/>
      <c r="E31" s="955"/>
      <c r="F31" s="955"/>
      <c r="G31" s="956"/>
      <c r="H31" s="954"/>
      <c r="I31" s="955"/>
      <c r="J31" s="955"/>
      <c r="K31" s="955"/>
      <c r="L31" s="956"/>
    </row>
    <row r="32" spans="2:13" x14ac:dyDescent="0.25">
      <c r="B32" s="954"/>
      <c r="C32" s="955"/>
      <c r="D32" s="955"/>
      <c r="E32" s="955"/>
      <c r="F32" s="955"/>
      <c r="G32" s="956"/>
      <c r="H32" s="954"/>
      <c r="I32" s="955"/>
      <c r="J32" s="955"/>
      <c r="K32" s="955"/>
      <c r="L32" s="956"/>
    </row>
    <row r="33" spans="2:12" x14ac:dyDescent="0.25">
      <c r="B33" s="954"/>
      <c r="C33" s="955"/>
      <c r="D33" s="955"/>
      <c r="E33" s="955"/>
      <c r="F33" s="955"/>
      <c r="G33" s="956"/>
      <c r="H33" s="954"/>
      <c r="I33" s="955"/>
      <c r="J33" s="955"/>
      <c r="K33" s="955"/>
      <c r="L33" s="956"/>
    </row>
    <row r="34" spans="2:12" x14ac:dyDescent="0.25">
      <c r="B34" s="954"/>
      <c r="C34" s="955"/>
      <c r="D34" s="955"/>
      <c r="E34" s="955"/>
      <c r="F34" s="955"/>
      <c r="G34" s="956"/>
      <c r="H34" s="954"/>
      <c r="I34" s="955"/>
      <c r="J34" s="955"/>
      <c r="K34" s="955"/>
      <c r="L34" s="956"/>
    </row>
    <row r="35" spans="2:12" ht="15.75" thickBot="1" x14ac:dyDescent="0.3">
      <c r="B35" s="1039"/>
      <c r="C35" s="1040"/>
      <c r="D35" s="1040"/>
      <c r="E35" s="1040"/>
      <c r="F35" s="1040"/>
      <c r="G35" s="1041"/>
      <c r="H35" s="1039"/>
      <c r="I35" s="1040"/>
      <c r="J35" s="1040"/>
      <c r="K35" s="1040"/>
      <c r="L35" s="1041"/>
    </row>
    <row r="36" spans="2:12" ht="20.25" customHeight="1" x14ac:dyDescent="0.25">
      <c r="B36" s="1042" t="s">
        <v>977</v>
      </c>
      <c r="C36" s="1043"/>
      <c r="D36" s="1043"/>
      <c r="E36" s="1043"/>
      <c r="F36" s="1043"/>
      <c r="G36" s="1044"/>
      <c r="H36" s="1048" t="s">
        <v>978</v>
      </c>
      <c r="I36" s="1049"/>
      <c r="J36" s="1049"/>
      <c r="K36" s="1049"/>
      <c r="L36" s="1049"/>
    </row>
    <row r="37" spans="2:12" ht="18" customHeight="1" thickBot="1" x14ac:dyDescent="0.3">
      <c r="B37" s="1045"/>
      <c r="C37" s="1046"/>
      <c r="D37" s="1046"/>
      <c r="E37" s="1046"/>
      <c r="F37" s="1046"/>
      <c r="G37" s="1047"/>
      <c r="H37" s="1050"/>
      <c r="I37" s="989"/>
      <c r="J37" s="989"/>
      <c r="K37" s="989"/>
      <c r="L37" s="989"/>
    </row>
    <row r="38" spans="2:12" ht="15.75" customHeight="1" x14ac:dyDescent="0.25">
      <c r="B38" s="957" t="s">
        <v>658</v>
      </c>
      <c r="C38" s="958"/>
      <c r="D38" s="958"/>
      <c r="E38" s="958"/>
      <c r="F38" s="958"/>
      <c r="G38" s="959"/>
      <c r="H38" s="957" t="s">
        <v>659</v>
      </c>
      <c r="I38" s="958"/>
      <c r="J38" s="958"/>
      <c r="K38" s="958"/>
      <c r="L38" s="959"/>
    </row>
    <row r="39" spans="2:12" x14ac:dyDescent="0.25">
      <c r="B39" s="954"/>
      <c r="C39" s="955"/>
      <c r="D39" s="955"/>
      <c r="E39" s="955"/>
      <c r="F39" s="955"/>
      <c r="G39" s="956"/>
      <c r="H39" s="954"/>
      <c r="I39" s="955"/>
      <c r="J39" s="955"/>
      <c r="K39" s="955"/>
      <c r="L39" s="956"/>
    </row>
    <row r="40" spans="2:12" x14ac:dyDescent="0.25">
      <c r="B40" s="954"/>
      <c r="C40" s="955"/>
      <c r="D40" s="955"/>
      <c r="E40" s="955"/>
      <c r="F40" s="955"/>
      <c r="G40" s="956"/>
      <c r="H40" s="954"/>
      <c r="I40" s="955"/>
      <c r="J40" s="955"/>
      <c r="K40" s="955"/>
      <c r="L40" s="956"/>
    </row>
    <row r="41" spans="2:12" x14ac:dyDescent="0.25">
      <c r="B41" s="954"/>
      <c r="C41" s="955"/>
      <c r="D41" s="955"/>
      <c r="E41" s="955"/>
      <c r="F41" s="955"/>
      <c r="G41" s="956"/>
      <c r="H41" s="954"/>
      <c r="I41" s="955"/>
      <c r="J41" s="955"/>
      <c r="K41" s="955"/>
      <c r="L41" s="956"/>
    </row>
    <row r="42" spans="2:12" x14ac:dyDescent="0.25">
      <c r="B42" s="954"/>
      <c r="C42" s="955"/>
      <c r="D42" s="955"/>
      <c r="E42" s="955"/>
      <c r="F42" s="955"/>
      <c r="G42" s="956"/>
      <c r="H42" s="954"/>
      <c r="I42" s="955"/>
      <c r="J42" s="955"/>
      <c r="K42" s="955"/>
      <c r="L42" s="956"/>
    </row>
    <row r="43" spans="2:12" x14ac:dyDescent="0.25">
      <c r="B43" s="954"/>
      <c r="C43" s="955"/>
      <c r="D43" s="955"/>
      <c r="E43" s="955"/>
      <c r="F43" s="955"/>
      <c r="G43" s="956"/>
      <c r="H43" s="954"/>
      <c r="I43" s="955"/>
      <c r="J43" s="955"/>
      <c r="K43" s="955"/>
      <c r="L43" s="956"/>
    </row>
    <row r="44" spans="2:12" x14ac:dyDescent="0.25">
      <c r="B44" s="954"/>
      <c r="C44" s="955"/>
      <c r="D44" s="955"/>
      <c r="E44" s="955"/>
      <c r="F44" s="955"/>
      <c r="G44" s="956"/>
      <c r="H44" s="954"/>
      <c r="I44" s="955"/>
      <c r="J44" s="955"/>
      <c r="K44" s="955"/>
      <c r="L44" s="956"/>
    </row>
    <row r="45" spans="2:12" x14ac:dyDescent="0.25">
      <c r="B45" s="954"/>
      <c r="C45" s="955"/>
      <c r="D45" s="955"/>
      <c r="E45" s="955"/>
      <c r="F45" s="955"/>
      <c r="G45" s="956"/>
      <c r="H45" s="954"/>
      <c r="I45" s="955"/>
      <c r="J45" s="955"/>
      <c r="K45" s="955"/>
      <c r="L45" s="956"/>
    </row>
    <row r="46" spans="2:12" x14ac:dyDescent="0.25">
      <c r="B46" s="954"/>
      <c r="C46" s="955"/>
      <c r="D46" s="955"/>
      <c r="E46" s="955"/>
      <c r="F46" s="955"/>
      <c r="G46" s="956"/>
      <c r="H46" s="954"/>
      <c r="I46" s="955"/>
      <c r="J46" s="955"/>
      <c r="K46" s="955"/>
      <c r="L46" s="956"/>
    </row>
    <row r="47" spans="2:12" x14ac:dyDescent="0.25">
      <c r="B47" s="954"/>
      <c r="C47" s="955"/>
      <c r="D47" s="955"/>
      <c r="E47" s="955"/>
      <c r="F47" s="955"/>
      <c r="G47" s="956"/>
      <c r="H47" s="954"/>
      <c r="I47" s="955"/>
      <c r="J47" s="955"/>
      <c r="K47" s="955"/>
      <c r="L47" s="956"/>
    </row>
    <row r="48" spans="2:12" x14ac:dyDescent="0.25">
      <c r="B48" s="954"/>
      <c r="C48" s="955"/>
      <c r="D48" s="955"/>
      <c r="E48" s="955"/>
      <c r="F48" s="955"/>
      <c r="G48" s="956"/>
      <c r="H48" s="954"/>
      <c r="I48" s="955"/>
      <c r="J48" s="955"/>
      <c r="K48" s="955"/>
      <c r="L48" s="956"/>
    </row>
    <row r="49" spans="2:12" x14ac:dyDescent="0.25">
      <c r="B49" s="954"/>
      <c r="C49" s="955"/>
      <c r="D49" s="955"/>
      <c r="E49" s="955"/>
      <c r="F49" s="955"/>
      <c r="G49" s="956"/>
      <c r="H49" s="954"/>
      <c r="I49" s="955"/>
      <c r="J49" s="955"/>
      <c r="K49" s="955"/>
      <c r="L49" s="956"/>
    </row>
    <row r="50" spans="2:12" x14ac:dyDescent="0.25">
      <c r="B50" s="954"/>
      <c r="C50" s="955"/>
      <c r="D50" s="955"/>
      <c r="E50" s="955"/>
      <c r="F50" s="955"/>
      <c r="G50" s="956"/>
      <c r="H50" s="954"/>
      <c r="I50" s="955"/>
      <c r="J50" s="955"/>
      <c r="K50" s="955"/>
      <c r="L50" s="956"/>
    </row>
    <row r="51" spans="2:12" ht="15.75" thickBot="1" x14ac:dyDescent="0.3">
      <c r="B51" s="1039"/>
      <c r="C51" s="1040"/>
      <c r="D51" s="1040"/>
      <c r="E51" s="1040"/>
      <c r="F51" s="1040"/>
      <c r="G51" s="1041"/>
      <c r="H51" s="1039"/>
      <c r="I51" s="1040"/>
      <c r="J51" s="1040"/>
      <c r="K51" s="1040"/>
      <c r="L51" s="1041"/>
    </row>
    <row r="52" spans="2:12" ht="20.25" customHeight="1" x14ac:dyDescent="0.25">
      <c r="B52" s="1042" t="s">
        <v>979</v>
      </c>
      <c r="C52" s="1043"/>
      <c r="D52" s="1043"/>
      <c r="E52" s="1043"/>
      <c r="F52" s="1043"/>
      <c r="G52" s="1044"/>
      <c r="H52" s="1048" t="s">
        <v>980</v>
      </c>
      <c r="I52" s="1049"/>
      <c r="J52" s="1049"/>
      <c r="K52" s="1049"/>
      <c r="L52" s="1049"/>
    </row>
    <row r="53" spans="2:12" ht="18" customHeight="1" thickBot="1" x14ac:dyDescent="0.3">
      <c r="B53" s="1045"/>
      <c r="C53" s="1046"/>
      <c r="D53" s="1046"/>
      <c r="E53" s="1046"/>
      <c r="F53" s="1046"/>
      <c r="G53" s="1047"/>
      <c r="H53" s="1050"/>
      <c r="I53" s="989"/>
      <c r="J53" s="989"/>
      <c r="K53" s="989"/>
      <c r="L53" s="989"/>
    </row>
    <row r="54" spans="2:12" x14ac:dyDescent="0.25">
      <c r="B54" s="957" t="s">
        <v>660</v>
      </c>
      <c r="C54" s="958"/>
      <c r="D54" s="958"/>
      <c r="E54" s="958"/>
      <c r="F54" s="958"/>
      <c r="G54" s="959"/>
      <c r="H54" s="957" t="s">
        <v>661</v>
      </c>
      <c r="I54" s="958"/>
      <c r="J54" s="958"/>
      <c r="K54" s="958"/>
      <c r="L54" s="959"/>
    </row>
    <row r="55" spans="2:12" x14ac:dyDescent="0.25">
      <c r="B55" s="954"/>
      <c r="C55" s="955"/>
      <c r="D55" s="955"/>
      <c r="E55" s="955"/>
      <c r="F55" s="955"/>
      <c r="G55" s="956"/>
      <c r="H55" s="954"/>
      <c r="I55" s="955"/>
      <c r="J55" s="955"/>
      <c r="K55" s="955"/>
      <c r="L55" s="956"/>
    </row>
    <row r="56" spans="2:12" x14ac:dyDescent="0.25">
      <c r="B56" s="954"/>
      <c r="C56" s="955"/>
      <c r="D56" s="955"/>
      <c r="E56" s="955"/>
      <c r="F56" s="955"/>
      <c r="G56" s="956"/>
      <c r="H56" s="954"/>
      <c r="I56" s="955"/>
      <c r="J56" s="955"/>
      <c r="K56" s="955"/>
      <c r="L56" s="956"/>
    </row>
    <row r="57" spans="2:12" x14ac:dyDescent="0.25">
      <c r="B57" s="954"/>
      <c r="C57" s="955"/>
      <c r="D57" s="955"/>
      <c r="E57" s="955"/>
      <c r="F57" s="955"/>
      <c r="G57" s="956"/>
      <c r="H57" s="954"/>
      <c r="I57" s="955"/>
      <c r="J57" s="955"/>
      <c r="K57" s="955"/>
      <c r="L57" s="956"/>
    </row>
    <row r="58" spans="2:12" x14ac:dyDescent="0.25">
      <c r="B58" s="954"/>
      <c r="C58" s="955"/>
      <c r="D58" s="955"/>
      <c r="E58" s="955"/>
      <c r="F58" s="955"/>
      <c r="G58" s="956"/>
      <c r="H58" s="954"/>
      <c r="I58" s="955"/>
      <c r="J58" s="955"/>
      <c r="K58" s="955"/>
      <c r="L58" s="956"/>
    </row>
    <row r="59" spans="2:12" x14ac:dyDescent="0.25">
      <c r="B59" s="954"/>
      <c r="C59" s="955"/>
      <c r="D59" s="955"/>
      <c r="E59" s="955"/>
      <c r="F59" s="955"/>
      <c r="G59" s="956"/>
      <c r="H59" s="954"/>
      <c r="I59" s="955"/>
      <c r="J59" s="955"/>
      <c r="K59" s="955"/>
      <c r="L59" s="956"/>
    </row>
    <row r="60" spans="2:12" x14ac:dyDescent="0.25">
      <c r="B60" s="954"/>
      <c r="C60" s="955"/>
      <c r="D60" s="955"/>
      <c r="E60" s="955"/>
      <c r="F60" s="955"/>
      <c r="G60" s="956"/>
      <c r="H60" s="954"/>
      <c r="I60" s="955"/>
      <c r="J60" s="955"/>
      <c r="K60" s="955"/>
      <c r="L60" s="956"/>
    </row>
    <row r="61" spans="2:12" x14ac:dyDescent="0.25">
      <c r="B61" s="954"/>
      <c r="C61" s="955"/>
      <c r="D61" s="955"/>
      <c r="E61" s="955"/>
      <c r="F61" s="955"/>
      <c r="G61" s="956"/>
      <c r="H61" s="954"/>
      <c r="I61" s="955"/>
      <c r="J61" s="955"/>
      <c r="K61" s="955"/>
      <c r="L61" s="956"/>
    </row>
    <row r="62" spans="2:12" x14ac:dyDescent="0.25">
      <c r="B62" s="954"/>
      <c r="C62" s="955"/>
      <c r="D62" s="955"/>
      <c r="E62" s="955"/>
      <c r="F62" s="955"/>
      <c r="G62" s="956"/>
      <c r="H62" s="954"/>
      <c r="I62" s="955"/>
      <c r="J62" s="955"/>
      <c r="K62" s="955"/>
      <c r="L62" s="956"/>
    </row>
    <row r="63" spans="2:12" x14ac:dyDescent="0.25">
      <c r="B63" s="954"/>
      <c r="C63" s="955"/>
      <c r="D63" s="955"/>
      <c r="E63" s="955"/>
      <c r="F63" s="955"/>
      <c r="G63" s="956"/>
      <c r="H63" s="954"/>
      <c r="I63" s="955"/>
      <c r="J63" s="955"/>
      <c r="K63" s="955"/>
      <c r="L63" s="956"/>
    </row>
    <row r="64" spans="2:12" x14ac:dyDescent="0.25">
      <c r="B64" s="954"/>
      <c r="C64" s="955"/>
      <c r="D64" s="955"/>
      <c r="E64" s="955"/>
      <c r="F64" s="955"/>
      <c r="G64" s="956"/>
      <c r="H64" s="954"/>
      <c r="I64" s="955"/>
      <c r="J64" s="955"/>
      <c r="K64" s="955"/>
      <c r="L64" s="956"/>
    </row>
    <row r="65" spans="2:12" x14ac:dyDescent="0.25">
      <c r="B65" s="954"/>
      <c r="C65" s="955"/>
      <c r="D65" s="955"/>
      <c r="E65" s="955"/>
      <c r="F65" s="955"/>
      <c r="G65" s="956"/>
      <c r="H65" s="954"/>
      <c r="I65" s="955"/>
      <c r="J65" s="955"/>
      <c r="K65" s="955"/>
      <c r="L65" s="956"/>
    </row>
    <row r="66" spans="2:12" x14ac:dyDescent="0.25">
      <c r="B66" s="954"/>
      <c r="C66" s="955"/>
      <c r="D66" s="955"/>
      <c r="E66" s="955"/>
      <c r="F66" s="955"/>
      <c r="G66" s="956"/>
      <c r="H66" s="954"/>
      <c r="I66" s="955"/>
      <c r="J66" s="955"/>
      <c r="K66" s="955"/>
      <c r="L66" s="956"/>
    </row>
    <row r="67" spans="2:12" ht="15.75" thickBot="1" x14ac:dyDescent="0.3">
      <c r="B67" s="1039"/>
      <c r="C67" s="1040"/>
      <c r="D67" s="1040"/>
      <c r="E67" s="1040"/>
      <c r="F67" s="1040"/>
      <c r="G67" s="1041"/>
      <c r="H67" s="1039"/>
      <c r="I67" s="1040"/>
      <c r="J67" s="1040"/>
      <c r="K67" s="1040"/>
      <c r="L67" s="1041"/>
    </row>
    <row r="68" spans="2:12" ht="24" customHeight="1" x14ac:dyDescent="0.25">
      <c r="B68" s="972" t="s">
        <v>981</v>
      </c>
      <c r="C68" s="973"/>
      <c r="D68" s="973"/>
      <c r="E68" s="973"/>
      <c r="F68" s="973"/>
      <c r="G68" s="974"/>
      <c r="H68" s="1048" t="s">
        <v>982</v>
      </c>
      <c r="I68" s="1049"/>
      <c r="J68" s="1049"/>
      <c r="K68" s="1049"/>
      <c r="L68" s="1049"/>
    </row>
    <row r="69" spans="2:12" ht="15.75" thickBot="1" x14ac:dyDescent="0.3">
      <c r="B69" s="975"/>
      <c r="C69" s="976"/>
      <c r="D69" s="976"/>
      <c r="E69" s="976"/>
      <c r="F69" s="976"/>
      <c r="G69" s="977"/>
      <c r="H69" s="1050"/>
      <c r="I69" s="989"/>
      <c r="J69" s="989"/>
      <c r="K69" s="989"/>
      <c r="L69" s="989"/>
    </row>
    <row r="70" spans="2:12" ht="15.75" customHeight="1" x14ac:dyDescent="0.25">
      <c r="B70" s="1051"/>
      <c r="C70" s="1052"/>
      <c r="D70" s="1052"/>
      <c r="E70" s="1052"/>
      <c r="F70" s="1052"/>
      <c r="G70" s="1053"/>
      <c r="H70" s="1051"/>
      <c r="I70" s="1052"/>
      <c r="J70" s="1052"/>
      <c r="K70" s="1052"/>
      <c r="L70" s="1053"/>
    </row>
    <row r="71" spans="2:12" x14ac:dyDescent="0.25">
      <c r="B71" s="1054"/>
      <c r="C71" s="1055"/>
      <c r="D71" s="1055"/>
      <c r="E71" s="1055"/>
      <c r="F71" s="1055"/>
      <c r="G71" s="1056"/>
      <c r="H71" s="1054"/>
      <c r="I71" s="1055"/>
      <c r="J71" s="1055"/>
      <c r="K71" s="1055"/>
      <c r="L71" s="1056"/>
    </row>
    <row r="72" spans="2:12" x14ac:dyDescent="0.25">
      <c r="B72" s="1054"/>
      <c r="C72" s="1055"/>
      <c r="D72" s="1055"/>
      <c r="E72" s="1055"/>
      <c r="F72" s="1055"/>
      <c r="G72" s="1056"/>
      <c r="H72" s="1054"/>
      <c r="I72" s="1055"/>
      <c r="J72" s="1055"/>
      <c r="K72" s="1055"/>
      <c r="L72" s="1056"/>
    </row>
    <row r="73" spans="2:12" x14ac:dyDescent="0.25">
      <c r="B73" s="1054"/>
      <c r="C73" s="1055"/>
      <c r="D73" s="1055"/>
      <c r="E73" s="1055"/>
      <c r="F73" s="1055"/>
      <c r="G73" s="1056"/>
      <c r="H73" s="1054"/>
      <c r="I73" s="1055"/>
      <c r="J73" s="1055"/>
      <c r="K73" s="1055"/>
      <c r="L73" s="1056"/>
    </row>
    <row r="74" spans="2:12" x14ac:dyDescent="0.25">
      <c r="B74" s="1054"/>
      <c r="C74" s="1055"/>
      <c r="D74" s="1055"/>
      <c r="E74" s="1055"/>
      <c r="F74" s="1055"/>
      <c r="G74" s="1056"/>
      <c r="H74" s="1054"/>
      <c r="I74" s="1055"/>
      <c r="J74" s="1055"/>
      <c r="K74" s="1055"/>
      <c r="L74" s="1056"/>
    </row>
    <row r="75" spans="2:12" x14ac:dyDescent="0.25">
      <c r="B75" s="1054"/>
      <c r="C75" s="1055"/>
      <c r="D75" s="1055"/>
      <c r="E75" s="1055"/>
      <c r="F75" s="1055"/>
      <c r="G75" s="1056"/>
      <c r="H75" s="1054"/>
      <c r="I75" s="1055"/>
      <c r="J75" s="1055"/>
      <c r="K75" s="1055"/>
      <c r="L75" s="1056"/>
    </row>
    <row r="76" spans="2:12" x14ac:dyDescent="0.25">
      <c r="B76" s="1054"/>
      <c r="C76" s="1055"/>
      <c r="D76" s="1055"/>
      <c r="E76" s="1055"/>
      <c r="F76" s="1055"/>
      <c r="G76" s="1056"/>
      <c r="H76" s="1054"/>
      <c r="I76" s="1055"/>
      <c r="J76" s="1055"/>
      <c r="K76" s="1055"/>
      <c r="L76" s="1056"/>
    </row>
    <row r="77" spans="2:12" x14ac:dyDescent="0.25">
      <c r="B77" s="1054"/>
      <c r="C77" s="1055"/>
      <c r="D77" s="1055"/>
      <c r="E77" s="1055"/>
      <c r="F77" s="1055"/>
      <c r="G77" s="1056"/>
      <c r="H77" s="1054"/>
      <c r="I77" s="1055"/>
      <c r="J77" s="1055"/>
      <c r="K77" s="1055"/>
      <c r="L77" s="1056"/>
    </row>
    <row r="78" spans="2:12" x14ac:dyDescent="0.25">
      <c r="B78" s="1054"/>
      <c r="C78" s="1055"/>
      <c r="D78" s="1055"/>
      <c r="E78" s="1055"/>
      <c r="F78" s="1055"/>
      <c r="G78" s="1056"/>
      <c r="H78" s="1054"/>
      <c r="I78" s="1055"/>
      <c r="J78" s="1055"/>
      <c r="K78" s="1055"/>
      <c r="L78" s="1056"/>
    </row>
    <row r="79" spans="2:12" x14ac:dyDescent="0.25">
      <c r="B79" s="1054"/>
      <c r="C79" s="1055"/>
      <c r="D79" s="1055"/>
      <c r="E79" s="1055"/>
      <c r="F79" s="1055"/>
      <c r="G79" s="1056"/>
      <c r="H79" s="1054"/>
      <c r="I79" s="1055"/>
      <c r="J79" s="1055"/>
      <c r="K79" s="1055"/>
      <c r="L79" s="1056"/>
    </row>
    <row r="80" spans="2:12" x14ac:dyDescent="0.25">
      <c r="B80" s="1054"/>
      <c r="C80" s="1055"/>
      <c r="D80" s="1055"/>
      <c r="E80" s="1055"/>
      <c r="F80" s="1055"/>
      <c r="G80" s="1056"/>
      <c r="H80" s="1054"/>
      <c r="I80" s="1055"/>
      <c r="J80" s="1055"/>
      <c r="K80" s="1055"/>
      <c r="L80" s="1056"/>
    </row>
    <row r="81" spans="2:12" x14ac:dyDescent="0.25">
      <c r="B81" s="1054"/>
      <c r="C81" s="1055"/>
      <c r="D81" s="1055"/>
      <c r="E81" s="1055"/>
      <c r="F81" s="1055"/>
      <c r="G81" s="1056"/>
      <c r="H81" s="1054"/>
      <c r="I81" s="1055"/>
      <c r="J81" s="1055"/>
      <c r="K81" s="1055"/>
      <c r="L81" s="1056"/>
    </row>
    <row r="82" spans="2:12" x14ac:dyDescent="0.25">
      <c r="B82" s="1054"/>
      <c r="C82" s="1055"/>
      <c r="D82" s="1055"/>
      <c r="E82" s="1055"/>
      <c r="F82" s="1055"/>
      <c r="G82" s="1056"/>
      <c r="H82" s="1054"/>
      <c r="I82" s="1055"/>
      <c r="J82" s="1055"/>
      <c r="K82" s="1055"/>
      <c r="L82" s="1056"/>
    </row>
    <row r="83" spans="2:12" ht="15.75" thickBot="1" x14ac:dyDescent="0.3">
      <c r="B83" s="1057"/>
      <c r="C83" s="1058"/>
      <c r="D83" s="1058"/>
      <c r="E83" s="1058"/>
      <c r="F83" s="1058"/>
      <c r="G83" s="1059"/>
      <c r="H83" s="1057"/>
      <c r="I83" s="1058"/>
      <c r="J83" s="1058"/>
      <c r="K83" s="1058"/>
      <c r="L83" s="1059"/>
    </row>
    <row r="84" spans="2:12" x14ac:dyDescent="0.25">
      <c r="B84" s="972" t="s">
        <v>708</v>
      </c>
      <c r="C84" s="973"/>
      <c r="D84" s="973"/>
      <c r="E84" s="973"/>
      <c r="F84" s="973"/>
      <c r="G84" s="974"/>
      <c r="H84" s="1050" t="s">
        <v>709</v>
      </c>
      <c r="I84" s="989"/>
      <c r="J84" s="989"/>
      <c r="K84" s="989"/>
      <c r="L84" s="989"/>
    </row>
    <row r="85" spans="2:12" ht="30" customHeight="1" thickBot="1" x14ac:dyDescent="0.3">
      <c r="B85" s="975"/>
      <c r="C85" s="976"/>
      <c r="D85" s="976"/>
      <c r="E85" s="976"/>
      <c r="F85" s="976"/>
      <c r="G85" s="977"/>
      <c r="H85" s="1050"/>
      <c r="I85" s="989"/>
      <c r="J85" s="989"/>
      <c r="K85" s="989"/>
      <c r="L85" s="989"/>
    </row>
    <row r="86" spans="2:12" ht="15.75" customHeight="1" x14ac:dyDescent="0.25">
      <c r="B86" s="1051"/>
      <c r="C86" s="1052"/>
      <c r="D86" s="1052"/>
      <c r="E86" s="1052"/>
      <c r="F86" s="1052"/>
      <c r="G86" s="1053"/>
      <c r="H86" s="1051"/>
      <c r="I86" s="1052"/>
      <c r="J86" s="1052"/>
      <c r="K86" s="1052"/>
      <c r="L86" s="1053"/>
    </row>
    <row r="87" spans="2:12" x14ac:dyDescent="0.25">
      <c r="B87" s="1054"/>
      <c r="C87" s="1055"/>
      <c r="D87" s="1055"/>
      <c r="E87" s="1055"/>
      <c r="F87" s="1055"/>
      <c r="G87" s="1056"/>
      <c r="H87" s="1054"/>
      <c r="I87" s="1055"/>
      <c r="J87" s="1055"/>
      <c r="K87" s="1055"/>
      <c r="L87" s="1056"/>
    </row>
    <row r="88" spans="2:12" x14ac:dyDescent="0.25">
      <c r="B88" s="1054"/>
      <c r="C88" s="1055"/>
      <c r="D88" s="1055"/>
      <c r="E88" s="1055"/>
      <c r="F88" s="1055"/>
      <c r="G88" s="1056"/>
      <c r="H88" s="1054"/>
      <c r="I88" s="1055"/>
      <c r="J88" s="1055"/>
      <c r="K88" s="1055"/>
      <c r="L88" s="1056"/>
    </row>
    <row r="89" spans="2:12" x14ac:dyDescent="0.25">
      <c r="B89" s="1054"/>
      <c r="C89" s="1055"/>
      <c r="D89" s="1055"/>
      <c r="E89" s="1055"/>
      <c r="F89" s="1055"/>
      <c r="G89" s="1056"/>
      <c r="H89" s="1054"/>
      <c r="I89" s="1055"/>
      <c r="J89" s="1055"/>
      <c r="K89" s="1055"/>
      <c r="L89" s="1056"/>
    </row>
    <row r="90" spans="2:12" x14ac:dyDescent="0.25">
      <c r="B90" s="1054"/>
      <c r="C90" s="1055"/>
      <c r="D90" s="1055"/>
      <c r="E90" s="1055"/>
      <c r="F90" s="1055"/>
      <c r="G90" s="1056"/>
      <c r="H90" s="1054"/>
      <c r="I90" s="1055"/>
      <c r="J90" s="1055"/>
      <c r="K90" s="1055"/>
      <c r="L90" s="1056"/>
    </row>
    <row r="91" spans="2:12" x14ac:dyDescent="0.25">
      <c r="B91" s="1054"/>
      <c r="C91" s="1055"/>
      <c r="D91" s="1055"/>
      <c r="E91" s="1055"/>
      <c r="F91" s="1055"/>
      <c r="G91" s="1056"/>
      <c r="H91" s="1054"/>
      <c r="I91" s="1055"/>
      <c r="J91" s="1055"/>
      <c r="K91" s="1055"/>
      <c r="L91" s="1056"/>
    </row>
    <row r="92" spans="2:12" x14ac:dyDescent="0.25">
      <c r="B92" s="1054"/>
      <c r="C92" s="1055"/>
      <c r="D92" s="1055"/>
      <c r="E92" s="1055"/>
      <c r="F92" s="1055"/>
      <c r="G92" s="1056"/>
      <c r="H92" s="1054"/>
      <c r="I92" s="1055"/>
      <c r="J92" s="1055"/>
      <c r="K92" s="1055"/>
      <c r="L92" s="1056"/>
    </row>
    <row r="93" spans="2:12" x14ac:dyDescent="0.25">
      <c r="B93" s="1054"/>
      <c r="C93" s="1055"/>
      <c r="D93" s="1055"/>
      <c r="E93" s="1055"/>
      <c r="F93" s="1055"/>
      <c r="G93" s="1056"/>
      <c r="H93" s="1054"/>
      <c r="I93" s="1055"/>
      <c r="J93" s="1055"/>
      <c r="K93" s="1055"/>
      <c r="L93" s="1056"/>
    </row>
    <row r="94" spans="2:12" x14ac:dyDescent="0.25">
      <c r="B94" s="1054"/>
      <c r="C94" s="1055"/>
      <c r="D94" s="1055"/>
      <c r="E94" s="1055"/>
      <c r="F94" s="1055"/>
      <c r="G94" s="1056"/>
      <c r="H94" s="1054"/>
      <c r="I94" s="1055"/>
      <c r="J94" s="1055"/>
      <c r="K94" s="1055"/>
      <c r="L94" s="1056"/>
    </row>
    <row r="95" spans="2:12" x14ac:dyDescent="0.25">
      <c r="B95" s="1054"/>
      <c r="C95" s="1055"/>
      <c r="D95" s="1055"/>
      <c r="E95" s="1055"/>
      <c r="F95" s="1055"/>
      <c r="G95" s="1056"/>
      <c r="H95" s="1054"/>
      <c r="I95" s="1055"/>
      <c r="J95" s="1055"/>
      <c r="K95" s="1055"/>
      <c r="L95" s="1056"/>
    </row>
    <row r="96" spans="2:12" x14ac:dyDescent="0.25">
      <c r="B96" s="1054"/>
      <c r="C96" s="1055"/>
      <c r="D96" s="1055"/>
      <c r="E96" s="1055"/>
      <c r="F96" s="1055"/>
      <c r="G96" s="1056"/>
      <c r="H96" s="1054"/>
      <c r="I96" s="1055"/>
      <c r="J96" s="1055"/>
      <c r="K96" s="1055"/>
      <c r="L96" s="1056"/>
    </row>
    <row r="97" spans="2:12" x14ac:dyDescent="0.25">
      <c r="B97" s="1054"/>
      <c r="C97" s="1055"/>
      <c r="D97" s="1055"/>
      <c r="E97" s="1055"/>
      <c r="F97" s="1055"/>
      <c r="G97" s="1056"/>
      <c r="H97" s="1054"/>
      <c r="I97" s="1055"/>
      <c r="J97" s="1055"/>
      <c r="K97" s="1055"/>
      <c r="L97" s="1056"/>
    </row>
    <row r="98" spans="2:12" x14ac:dyDescent="0.25">
      <c r="B98" s="1054"/>
      <c r="C98" s="1055"/>
      <c r="D98" s="1055"/>
      <c r="E98" s="1055"/>
      <c r="F98" s="1055"/>
      <c r="G98" s="1056"/>
      <c r="H98" s="1054"/>
      <c r="I98" s="1055"/>
      <c r="J98" s="1055"/>
      <c r="K98" s="1055"/>
      <c r="L98" s="1056"/>
    </row>
    <row r="99" spans="2:12" ht="15.75" thickBot="1" x14ac:dyDescent="0.3">
      <c r="B99" s="1057"/>
      <c r="C99" s="1058"/>
      <c r="D99" s="1058"/>
      <c r="E99" s="1058"/>
      <c r="F99" s="1058"/>
      <c r="G99" s="1059"/>
      <c r="H99" s="1057"/>
      <c r="I99" s="1058"/>
      <c r="J99" s="1058"/>
      <c r="K99" s="1058"/>
      <c r="L99" s="1059"/>
    </row>
    <row r="100" spans="2:12" x14ac:dyDescent="0.25">
      <c r="B100" s="972" t="s">
        <v>710</v>
      </c>
      <c r="C100" s="973"/>
      <c r="D100" s="973"/>
      <c r="E100" s="973"/>
      <c r="F100" s="973"/>
      <c r="G100" s="974"/>
      <c r="H100" s="1050" t="s">
        <v>711</v>
      </c>
      <c r="I100" s="989"/>
      <c r="J100" s="989"/>
      <c r="K100" s="989"/>
      <c r="L100" s="989"/>
    </row>
    <row r="101" spans="2:12" ht="30" customHeight="1" thickBot="1" x14ac:dyDescent="0.3">
      <c r="B101" s="975"/>
      <c r="C101" s="976"/>
      <c r="D101" s="976"/>
      <c r="E101" s="976"/>
      <c r="F101" s="976"/>
      <c r="G101" s="977"/>
      <c r="H101" s="1050"/>
      <c r="I101" s="989"/>
      <c r="J101" s="989"/>
      <c r="K101" s="989"/>
      <c r="L101" s="989"/>
    </row>
    <row r="102" spans="2:12" ht="15.75" customHeight="1" x14ac:dyDescent="0.25">
      <c r="B102" s="1051"/>
      <c r="C102" s="1052"/>
      <c r="D102" s="1052"/>
      <c r="E102" s="1052"/>
      <c r="F102" s="1052"/>
      <c r="G102" s="1053"/>
      <c r="H102" s="1051"/>
      <c r="I102" s="1052"/>
      <c r="J102" s="1052"/>
      <c r="K102" s="1052"/>
      <c r="L102" s="1053"/>
    </row>
    <row r="103" spans="2:12" x14ac:dyDescent="0.25">
      <c r="B103" s="1054"/>
      <c r="C103" s="1055"/>
      <c r="D103" s="1055"/>
      <c r="E103" s="1055"/>
      <c r="F103" s="1055"/>
      <c r="G103" s="1056"/>
      <c r="H103" s="1054"/>
      <c r="I103" s="1055"/>
      <c r="J103" s="1055"/>
      <c r="K103" s="1055"/>
      <c r="L103" s="1056"/>
    </row>
    <row r="104" spans="2:12" x14ac:dyDescent="0.25">
      <c r="B104" s="1054"/>
      <c r="C104" s="1055"/>
      <c r="D104" s="1055"/>
      <c r="E104" s="1055"/>
      <c r="F104" s="1055"/>
      <c r="G104" s="1056"/>
      <c r="H104" s="1054"/>
      <c r="I104" s="1055"/>
      <c r="J104" s="1055"/>
      <c r="K104" s="1055"/>
      <c r="L104" s="1056"/>
    </row>
    <row r="105" spans="2:12" x14ac:dyDescent="0.25">
      <c r="B105" s="1054"/>
      <c r="C105" s="1055"/>
      <c r="D105" s="1055"/>
      <c r="E105" s="1055"/>
      <c r="F105" s="1055"/>
      <c r="G105" s="1056"/>
      <c r="H105" s="1054"/>
      <c r="I105" s="1055"/>
      <c r="J105" s="1055"/>
      <c r="K105" s="1055"/>
      <c r="L105" s="1056"/>
    </row>
    <row r="106" spans="2:12" x14ac:dyDescent="0.25">
      <c r="B106" s="1054"/>
      <c r="C106" s="1055"/>
      <c r="D106" s="1055"/>
      <c r="E106" s="1055"/>
      <c r="F106" s="1055"/>
      <c r="G106" s="1056"/>
      <c r="H106" s="1054"/>
      <c r="I106" s="1055"/>
      <c r="J106" s="1055"/>
      <c r="K106" s="1055"/>
      <c r="L106" s="1056"/>
    </row>
    <row r="107" spans="2:12" x14ac:dyDescent="0.25">
      <c r="B107" s="1054"/>
      <c r="C107" s="1055"/>
      <c r="D107" s="1055"/>
      <c r="E107" s="1055"/>
      <c r="F107" s="1055"/>
      <c r="G107" s="1056"/>
      <c r="H107" s="1054"/>
      <c r="I107" s="1055"/>
      <c r="J107" s="1055"/>
      <c r="K107" s="1055"/>
      <c r="L107" s="1056"/>
    </row>
    <row r="108" spans="2:12" x14ac:dyDescent="0.25">
      <c r="B108" s="1054"/>
      <c r="C108" s="1055"/>
      <c r="D108" s="1055"/>
      <c r="E108" s="1055"/>
      <c r="F108" s="1055"/>
      <c r="G108" s="1056"/>
      <c r="H108" s="1054"/>
      <c r="I108" s="1055"/>
      <c r="J108" s="1055"/>
      <c r="K108" s="1055"/>
      <c r="L108" s="1056"/>
    </row>
    <row r="109" spans="2:12" x14ac:dyDescent="0.25">
      <c r="B109" s="1054"/>
      <c r="C109" s="1055"/>
      <c r="D109" s="1055"/>
      <c r="E109" s="1055"/>
      <c r="F109" s="1055"/>
      <c r="G109" s="1056"/>
      <c r="H109" s="1054"/>
      <c r="I109" s="1055"/>
      <c r="J109" s="1055"/>
      <c r="K109" s="1055"/>
      <c r="L109" s="1056"/>
    </row>
    <row r="110" spans="2:12" x14ac:dyDescent="0.25">
      <c r="B110" s="1054"/>
      <c r="C110" s="1055"/>
      <c r="D110" s="1055"/>
      <c r="E110" s="1055"/>
      <c r="F110" s="1055"/>
      <c r="G110" s="1056"/>
      <c r="H110" s="1054"/>
      <c r="I110" s="1055"/>
      <c r="J110" s="1055"/>
      <c r="K110" s="1055"/>
      <c r="L110" s="1056"/>
    </row>
    <row r="111" spans="2:12" x14ac:dyDescent="0.25">
      <c r="B111" s="1054"/>
      <c r="C111" s="1055"/>
      <c r="D111" s="1055"/>
      <c r="E111" s="1055"/>
      <c r="F111" s="1055"/>
      <c r="G111" s="1056"/>
      <c r="H111" s="1054"/>
      <c r="I111" s="1055"/>
      <c r="J111" s="1055"/>
      <c r="K111" s="1055"/>
      <c r="L111" s="1056"/>
    </row>
    <row r="112" spans="2:12" x14ac:dyDescent="0.25">
      <c r="B112" s="1054"/>
      <c r="C112" s="1055"/>
      <c r="D112" s="1055"/>
      <c r="E112" s="1055"/>
      <c r="F112" s="1055"/>
      <c r="G112" s="1056"/>
      <c r="H112" s="1054"/>
      <c r="I112" s="1055"/>
      <c r="J112" s="1055"/>
      <c r="K112" s="1055"/>
      <c r="L112" s="1056"/>
    </row>
    <row r="113" spans="2:12" x14ac:dyDescent="0.25">
      <c r="B113" s="1054"/>
      <c r="C113" s="1055"/>
      <c r="D113" s="1055"/>
      <c r="E113" s="1055"/>
      <c r="F113" s="1055"/>
      <c r="G113" s="1056"/>
      <c r="H113" s="1054"/>
      <c r="I113" s="1055"/>
      <c r="J113" s="1055"/>
      <c r="K113" s="1055"/>
      <c r="L113" s="1056"/>
    </row>
    <row r="114" spans="2:12" x14ac:dyDescent="0.25">
      <c r="B114" s="1054"/>
      <c r="C114" s="1055"/>
      <c r="D114" s="1055"/>
      <c r="E114" s="1055"/>
      <c r="F114" s="1055"/>
      <c r="G114" s="1056"/>
      <c r="H114" s="1054"/>
      <c r="I114" s="1055"/>
      <c r="J114" s="1055"/>
      <c r="K114" s="1055"/>
      <c r="L114" s="1056"/>
    </row>
    <row r="115" spans="2:12" ht="15.75" thickBot="1" x14ac:dyDescent="0.3">
      <c r="B115" s="1057"/>
      <c r="C115" s="1058"/>
      <c r="D115" s="1058"/>
      <c r="E115" s="1058"/>
      <c r="F115" s="1058"/>
      <c r="G115" s="1059"/>
      <c r="H115" s="1057"/>
      <c r="I115" s="1058"/>
      <c r="J115" s="1058"/>
      <c r="K115" s="1058"/>
      <c r="L115" s="1059"/>
    </row>
    <row r="116" spans="2:12" x14ac:dyDescent="0.25">
      <c r="B116" s="972" t="s">
        <v>730</v>
      </c>
      <c r="C116" s="973"/>
      <c r="D116" s="973"/>
      <c r="E116" s="973"/>
      <c r="F116" s="973"/>
      <c r="G116" s="974"/>
      <c r="H116" s="1050" t="s">
        <v>712</v>
      </c>
      <c r="I116" s="989"/>
      <c r="J116" s="989"/>
      <c r="K116" s="989"/>
      <c r="L116" s="989"/>
    </row>
    <row r="117" spans="2:12" ht="30" customHeight="1" thickBot="1" x14ac:dyDescent="0.3">
      <c r="B117" s="975"/>
      <c r="C117" s="976"/>
      <c r="D117" s="976"/>
      <c r="E117" s="976"/>
      <c r="F117" s="976"/>
      <c r="G117" s="977"/>
      <c r="H117" s="1050"/>
      <c r="I117" s="989"/>
      <c r="J117" s="989"/>
      <c r="K117" s="989"/>
      <c r="L117" s="989"/>
    </row>
    <row r="118" spans="2:12" ht="15.75" customHeight="1" x14ac:dyDescent="0.25">
      <c r="B118" s="1051"/>
      <c r="C118" s="1052"/>
      <c r="D118" s="1052"/>
      <c r="E118" s="1052"/>
      <c r="F118" s="1052"/>
      <c r="G118" s="1053"/>
      <c r="H118" s="1051"/>
      <c r="I118" s="1052"/>
      <c r="J118" s="1052"/>
      <c r="K118" s="1052"/>
      <c r="L118" s="1053"/>
    </row>
    <row r="119" spans="2:12" x14ac:dyDescent="0.25">
      <c r="B119" s="1054"/>
      <c r="C119" s="1055"/>
      <c r="D119" s="1055"/>
      <c r="E119" s="1055"/>
      <c r="F119" s="1055"/>
      <c r="G119" s="1056"/>
      <c r="H119" s="1054"/>
      <c r="I119" s="1055"/>
      <c r="J119" s="1055"/>
      <c r="K119" s="1055"/>
      <c r="L119" s="1056"/>
    </row>
    <row r="120" spans="2:12" x14ac:dyDescent="0.25">
      <c r="B120" s="1054"/>
      <c r="C120" s="1055"/>
      <c r="D120" s="1055"/>
      <c r="E120" s="1055"/>
      <c r="F120" s="1055"/>
      <c r="G120" s="1056"/>
      <c r="H120" s="1054"/>
      <c r="I120" s="1055"/>
      <c r="J120" s="1055"/>
      <c r="K120" s="1055"/>
      <c r="L120" s="1056"/>
    </row>
    <row r="121" spans="2:12" x14ac:dyDescent="0.25">
      <c r="B121" s="1054"/>
      <c r="C121" s="1055"/>
      <c r="D121" s="1055"/>
      <c r="E121" s="1055"/>
      <c r="F121" s="1055"/>
      <c r="G121" s="1056"/>
      <c r="H121" s="1054"/>
      <c r="I121" s="1055"/>
      <c r="J121" s="1055"/>
      <c r="K121" s="1055"/>
      <c r="L121" s="1056"/>
    </row>
    <row r="122" spans="2:12" x14ac:dyDescent="0.25">
      <c r="B122" s="1054"/>
      <c r="C122" s="1055"/>
      <c r="D122" s="1055"/>
      <c r="E122" s="1055"/>
      <c r="F122" s="1055"/>
      <c r="G122" s="1056"/>
      <c r="H122" s="1054"/>
      <c r="I122" s="1055"/>
      <c r="J122" s="1055"/>
      <c r="K122" s="1055"/>
      <c r="L122" s="1056"/>
    </row>
    <row r="123" spans="2:12" x14ac:dyDescent="0.25">
      <c r="B123" s="1054"/>
      <c r="C123" s="1055"/>
      <c r="D123" s="1055"/>
      <c r="E123" s="1055"/>
      <c r="F123" s="1055"/>
      <c r="G123" s="1056"/>
      <c r="H123" s="1054"/>
      <c r="I123" s="1055"/>
      <c r="J123" s="1055"/>
      <c r="K123" s="1055"/>
      <c r="L123" s="1056"/>
    </row>
    <row r="124" spans="2:12" x14ac:dyDescent="0.25">
      <c r="B124" s="1054"/>
      <c r="C124" s="1055"/>
      <c r="D124" s="1055"/>
      <c r="E124" s="1055"/>
      <c r="F124" s="1055"/>
      <c r="G124" s="1056"/>
      <c r="H124" s="1054"/>
      <c r="I124" s="1055"/>
      <c r="J124" s="1055"/>
      <c r="K124" s="1055"/>
      <c r="L124" s="1056"/>
    </row>
    <row r="125" spans="2:12" x14ac:dyDescent="0.25">
      <c r="B125" s="1054"/>
      <c r="C125" s="1055"/>
      <c r="D125" s="1055"/>
      <c r="E125" s="1055"/>
      <c r="F125" s="1055"/>
      <c r="G125" s="1056"/>
      <c r="H125" s="1054"/>
      <c r="I125" s="1055"/>
      <c r="J125" s="1055"/>
      <c r="K125" s="1055"/>
      <c r="L125" s="1056"/>
    </row>
    <row r="126" spans="2:12" x14ac:dyDescent="0.25">
      <c r="B126" s="1054"/>
      <c r="C126" s="1055"/>
      <c r="D126" s="1055"/>
      <c r="E126" s="1055"/>
      <c r="F126" s="1055"/>
      <c r="G126" s="1056"/>
      <c r="H126" s="1054"/>
      <c r="I126" s="1055"/>
      <c r="J126" s="1055"/>
      <c r="K126" s="1055"/>
      <c r="L126" s="1056"/>
    </row>
    <row r="127" spans="2:12" x14ac:dyDescent="0.25">
      <c r="B127" s="1054"/>
      <c r="C127" s="1055"/>
      <c r="D127" s="1055"/>
      <c r="E127" s="1055"/>
      <c r="F127" s="1055"/>
      <c r="G127" s="1056"/>
      <c r="H127" s="1054"/>
      <c r="I127" s="1055"/>
      <c r="J127" s="1055"/>
      <c r="K127" s="1055"/>
      <c r="L127" s="1056"/>
    </row>
    <row r="128" spans="2:12" x14ac:dyDescent="0.25">
      <c r="B128" s="1054"/>
      <c r="C128" s="1055"/>
      <c r="D128" s="1055"/>
      <c r="E128" s="1055"/>
      <c r="F128" s="1055"/>
      <c r="G128" s="1056"/>
      <c r="H128" s="1054"/>
      <c r="I128" s="1055"/>
      <c r="J128" s="1055"/>
      <c r="K128" s="1055"/>
      <c r="L128" s="1056"/>
    </row>
    <row r="129" spans="2:12" x14ac:dyDescent="0.25">
      <c r="B129" s="1054"/>
      <c r="C129" s="1055"/>
      <c r="D129" s="1055"/>
      <c r="E129" s="1055"/>
      <c r="F129" s="1055"/>
      <c r="G129" s="1056"/>
      <c r="H129" s="1054"/>
      <c r="I129" s="1055"/>
      <c r="J129" s="1055"/>
      <c r="K129" s="1055"/>
      <c r="L129" s="1056"/>
    </row>
    <row r="130" spans="2:12" x14ac:dyDescent="0.25">
      <c r="B130" s="1054"/>
      <c r="C130" s="1055"/>
      <c r="D130" s="1055"/>
      <c r="E130" s="1055"/>
      <c r="F130" s="1055"/>
      <c r="G130" s="1056"/>
      <c r="H130" s="1054"/>
      <c r="I130" s="1055"/>
      <c r="J130" s="1055"/>
      <c r="K130" s="1055"/>
      <c r="L130" s="1056"/>
    </row>
    <row r="131" spans="2:12" ht="15.75" thickBot="1" x14ac:dyDescent="0.3">
      <c r="B131" s="1057"/>
      <c r="C131" s="1058"/>
      <c r="D131" s="1058"/>
      <c r="E131" s="1058"/>
      <c r="F131" s="1058"/>
      <c r="G131" s="1059"/>
      <c r="H131" s="1057"/>
      <c r="I131" s="1058"/>
      <c r="J131" s="1058"/>
      <c r="K131" s="1058"/>
      <c r="L131" s="1059"/>
    </row>
    <row r="132" spans="2:12" x14ac:dyDescent="0.25">
      <c r="B132" s="972" t="s">
        <v>785</v>
      </c>
      <c r="C132" s="973"/>
      <c r="D132" s="973"/>
      <c r="E132" s="973"/>
      <c r="F132" s="973"/>
      <c r="G132" s="974"/>
      <c r="H132" s="1050" t="s">
        <v>786</v>
      </c>
      <c r="I132" s="989"/>
      <c r="J132" s="989"/>
      <c r="K132" s="989"/>
      <c r="L132" s="989"/>
    </row>
    <row r="133" spans="2:12" ht="30" customHeight="1" thickBot="1" x14ac:dyDescent="0.3">
      <c r="B133" s="975"/>
      <c r="C133" s="976"/>
      <c r="D133" s="976"/>
      <c r="E133" s="976"/>
      <c r="F133" s="976"/>
      <c r="G133" s="977"/>
      <c r="H133" s="1050"/>
      <c r="I133" s="989"/>
      <c r="J133" s="989"/>
      <c r="K133" s="989"/>
      <c r="L133" s="989"/>
    </row>
    <row r="134" spans="2:12" ht="15.75" customHeight="1" x14ac:dyDescent="0.25">
      <c r="B134" s="1051"/>
      <c r="C134" s="1052"/>
      <c r="D134" s="1052"/>
      <c r="E134" s="1052"/>
      <c r="F134" s="1052"/>
      <c r="G134" s="1053"/>
      <c r="H134" s="1051"/>
      <c r="I134" s="1052"/>
      <c r="J134" s="1052"/>
      <c r="K134" s="1052"/>
      <c r="L134" s="1053"/>
    </row>
    <row r="135" spans="2:12" x14ac:dyDescent="0.25">
      <c r="B135" s="1054"/>
      <c r="C135" s="1055"/>
      <c r="D135" s="1055"/>
      <c r="E135" s="1055"/>
      <c r="F135" s="1055"/>
      <c r="G135" s="1056"/>
      <c r="H135" s="1054"/>
      <c r="I135" s="1055"/>
      <c r="J135" s="1055"/>
      <c r="K135" s="1055"/>
      <c r="L135" s="1056"/>
    </row>
    <row r="136" spans="2:12" x14ac:dyDescent="0.25">
      <c r="B136" s="1054"/>
      <c r="C136" s="1055"/>
      <c r="D136" s="1055"/>
      <c r="E136" s="1055"/>
      <c r="F136" s="1055"/>
      <c r="G136" s="1056"/>
      <c r="H136" s="1054"/>
      <c r="I136" s="1055"/>
      <c r="J136" s="1055"/>
      <c r="K136" s="1055"/>
      <c r="L136" s="1056"/>
    </row>
    <row r="137" spans="2:12" x14ac:dyDescent="0.25">
      <c r="B137" s="1054"/>
      <c r="C137" s="1055"/>
      <c r="D137" s="1055"/>
      <c r="E137" s="1055"/>
      <c r="F137" s="1055"/>
      <c r="G137" s="1056"/>
      <c r="H137" s="1054"/>
      <c r="I137" s="1055"/>
      <c r="J137" s="1055"/>
      <c r="K137" s="1055"/>
      <c r="L137" s="1056"/>
    </row>
    <row r="138" spans="2:12" x14ac:dyDescent="0.25">
      <c r="B138" s="1054"/>
      <c r="C138" s="1055"/>
      <c r="D138" s="1055"/>
      <c r="E138" s="1055"/>
      <c r="F138" s="1055"/>
      <c r="G138" s="1056"/>
      <c r="H138" s="1054"/>
      <c r="I138" s="1055"/>
      <c r="J138" s="1055"/>
      <c r="K138" s="1055"/>
      <c r="L138" s="1056"/>
    </row>
    <row r="139" spans="2:12" x14ac:dyDescent="0.25">
      <c r="B139" s="1054"/>
      <c r="C139" s="1055"/>
      <c r="D139" s="1055"/>
      <c r="E139" s="1055"/>
      <c r="F139" s="1055"/>
      <c r="G139" s="1056"/>
      <c r="H139" s="1054"/>
      <c r="I139" s="1055"/>
      <c r="J139" s="1055"/>
      <c r="K139" s="1055"/>
      <c r="L139" s="1056"/>
    </row>
    <row r="140" spans="2:12" x14ac:dyDescent="0.25">
      <c r="B140" s="1054"/>
      <c r="C140" s="1055"/>
      <c r="D140" s="1055"/>
      <c r="E140" s="1055"/>
      <c r="F140" s="1055"/>
      <c r="G140" s="1056"/>
      <c r="H140" s="1054"/>
      <c r="I140" s="1055"/>
      <c r="J140" s="1055"/>
      <c r="K140" s="1055"/>
      <c r="L140" s="1056"/>
    </row>
    <row r="141" spans="2:12" x14ac:dyDescent="0.25">
      <c r="B141" s="1054"/>
      <c r="C141" s="1055"/>
      <c r="D141" s="1055"/>
      <c r="E141" s="1055"/>
      <c r="F141" s="1055"/>
      <c r="G141" s="1056"/>
      <c r="H141" s="1054"/>
      <c r="I141" s="1055"/>
      <c r="J141" s="1055"/>
      <c r="K141" s="1055"/>
      <c r="L141" s="1056"/>
    </row>
    <row r="142" spans="2:12" x14ac:dyDescent="0.25">
      <c r="B142" s="1054"/>
      <c r="C142" s="1055"/>
      <c r="D142" s="1055"/>
      <c r="E142" s="1055"/>
      <c r="F142" s="1055"/>
      <c r="G142" s="1056"/>
      <c r="H142" s="1054"/>
      <c r="I142" s="1055"/>
      <c r="J142" s="1055"/>
      <c r="K142" s="1055"/>
      <c r="L142" s="1056"/>
    </row>
    <row r="143" spans="2:12" x14ac:dyDescent="0.25">
      <c r="B143" s="1054"/>
      <c r="C143" s="1055"/>
      <c r="D143" s="1055"/>
      <c r="E143" s="1055"/>
      <c r="F143" s="1055"/>
      <c r="G143" s="1056"/>
      <c r="H143" s="1054"/>
      <c r="I143" s="1055"/>
      <c r="J143" s="1055"/>
      <c r="K143" s="1055"/>
      <c r="L143" s="1056"/>
    </row>
    <row r="144" spans="2:12" x14ac:dyDescent="0.25">
      <c r="B144" s="1054"/>
      <c r="C144" s="1055"/>
      <c r="D144" s="1055"/>
      <c r="E144" s="1055"/>
      <c r="F144" s="1055"/>
      <c r="G144" s="1056"/>
      <c r="H144" s="1054"/>
      <c r="I144" s="1055"/>
      <c r="J144" s="1055"/>
      <c r="K144" s="1055"/>
      <c r="L144" s="1056"/>
    </row>
    <row r="145" spans="2:12" x14ac:dyDescent="0.25">
      <c r="B145" s="1054"/>
      <c r="C145" s="1055"/>
      <c r="D145" s="1055"/>
      <c r="E145" s="1055"/>
      <c r="F145" s="1055"/>
      <c r="G145" s="1056"/>
      <c r="H145" s="1054"/>
      <c r="I145" s="1055"/>
      <c r="J145" s="1055"/>
      <c r="K145" s="1055"/>
      <c r="L145" s="1056"/>
    </row>
    <row r="146" spans="2:12" x14ac:dyDescent="0.25">
      <c r="B146" s="1054"/>
      <c r="C146" s="1055"/>
      <c r="D146" s="1055"/>
      <c r="E146" s="1055"/>
      <c r="F146" s="1055"/>
      <c r="G146" s="1056"/>
      <c r="H146" s="1054"/>
      <c r="I146" s="1055"/>
      <c r="J146" s="1055"/>
      <c r="K146" s="1055"/>
      <c r="L146" s="1056"/>
    </row>
    <row r="147" spans="2:12" ht="15.75" thickBot="1" x14ac:dyDescent="0.3">
      <c r="B147" s="1057"/>
      <c r="C147" s="1058"/>
      <c r="D147" s="1058"/>
      <c r="E147" s="1058"/>
      <c r="F147" s="1058"/>
      <c r="G147" s="1059"/>
      <c r="H147" s="1057"/>
      <c r="I147" s="1058"/>
      <c r="J147" s="1058"/>
      <c r="K147" s="1058"/>
      <c r="L147" s="1059"/>
    </row>
    <row r="148" spans="2:12" x14ac:dyDescent="0.25">
      <c r="B148" s="972" t="s">
        <v>809</v>
      </c>
      <c r="C148" s="973"/>
      <c r="D148" s="973"/>
      <c r="E148" s="973"/>
      <c r="F148" s="973"/>
      <c r="G148" s="974"/>
      <c r="H148" s="1050" t="s">
        <v>809</v>
      </c>
      <c r="I148" s="989"/>
      <c r="J148" s="989"/>
      <c r="K148" s="989"/>
      <c r="L148" s="989"/>
    </row>
    <row r="149" spans="2:12" ht="30" customHeight="1" thickBot="1" x14ac:dyDescent="0.3">
      <c r="B149" s="975"/>
      <c r="C149" s="976"/>
      <c r="D149" s="976"/>
      <c r="E149" s="976"/>
      <c r="F149" s="976"/>
      <c r="G149" s="977"/>
      <c r="H149" s="1050"/>
      <c r="I149" s="989"/>
      <c r="J149" s="989"/>
      <c r="K149" s="989"/>
      <c r="L149" s="989"/>
    </row>
    <row r="150" spans="2:12" ht="15.75" customHeight="1" x14ac:dyDescent="0.25">
      <c r="B150" s="1051"/>
      <c r="C150" s="1052"/>
      <c r="D150" s="1052"/>
      <c r="E150" s="1052"/>
      <c r="F150" s="1052"/>
      <c r="G150" s="1053"/>
      <c r="H150" s="1051"/>
      <c r="I150" s="1052"/>
      <c r="J150" s="1052"/>
      <c r="K150" s="1052"/>
      <c r="L150" s="1053"/>
    </row>
    <row r="151" spans="2:12" x14ac:dyDescent="0.25">
      <c r="B151" s="1054"/>
      <c r="C151" s="1055"/>
      <c r="D151" s="1055"/>
      <c r="E151" s="1055"/>
      <c r="F151" s="1055"/>
      <c r="G151" s="1056"/>
      <c r="H151" s="1054"/>
      <c r="I151" s="1055"/>
      <c r="J151" s="1055"/>
      <c r="K151" s="1055"/>
      <c r="L151" s="1056"/>
    </row>
    <row r="152" spans="2:12" x14ac:dyDescent="0.25">
      <c r="B152" s="1054"/>
      <c r="C152" s="1055"/>
      <c r="D152" s="1055"/>
      <c r="E152" s="1055"/>
      <c r="F152" s="1055"/>
      <c r="G152" s="1056"/>
      <c r="H152" s="1054"/>
      <c r="I152" s="1055"/>
      <c r="J152" s="1055"/>
      <c r="K152" s="1055"/>
      <c r="L152" s="1056"/>
    </row>
    <row r="153" spans="2:12" x14ac:dyDescent="0.25">
      <c r="B153" s="1054"/>
      <c r="C153" s="1055"/>
      <c r="D153" s="1055"/>
      <c r="E153" s="1055"/>
      <c r="F153" s="1055"/>
      <c r="G153" s="1056"/>
      <c r="H153" s="1054"/>
      <c r="I153" s="1055"/>
      <c r="J153" s="1055"/>
      <c r="K153" s="1055"/>
      <c r="L153" s="1056"/>
    </row>
    <row r="154" spans="2:12" x14ac:dyDescent="0.25">
      <c r="B154" s="1054"/>
      <c r="C154" s="1055"/>
      <c r="D154" s="1055"/>
      <c r="E154" s="1055"/>
      <c r="F154" s="1055"/>
      <c r="G154" s="1056"/>
      <c r="H154" s="1054"/>
      <c r="I154" s="1055"/>
      <c r="J154" s="1055"/>
      <c r="K154" s="1055"/>
      <c r="L154" s="1056"/>
    </row>
    <row r="155" spans="2:12" x14ac:dyDescent="0.25">
      <c r="B155" s="1054"/>
      <c r="C155" s="1055"/>
      <c r="D155" s="1055"/>
      <c r="E155" s="1055"/>
      <c r="F155" s="1055"/>
      <c r="G155" s="1056"/>
      <c r="H155" s="1054"/>
      <c r="I155" s="1055"/>
      <c r="J155" s="1055"/>
      <c r="K155" s="1055"/>
      <c r="L155" s="1056"/>
    </row>
    <row r="156" spans="2:12" x14ac:dyDescent="0.25">
      <c r="B156" s="1054"/>
      <c r="C156" s="1055"/>
      <c r="D156" s="1055"/>
      <c r="E156" s="1055"/>
      <c r="F156" s="1055"/>
      <c r="G156" s="1056"/>
      <c r="H156" s="1054"/>
      <c r="I156" s="1055"/>
      <c r="J156" s="1055"/>
      <c r="K156" s="1055"/>
      <c r="L156" s="1056"/>
    </row>
    <row r="157" spans="2:12" x14ac:dyDescent="0.25">
      <c r="B157" s="1054"/>
      <c r="C157" s="1055"/>
      <c r="D157" s="1055"/>
      <c r="E157" s="1055"/>
      <c r="F157" s="1055"/>
      <c r="G157" s="1056"/>
      <c r="H157" s="1054"/>
      <c r="I157" s="1055"/>
      <c r="J157" s="1055"/>
      <c r="K157" s="1055"/>
      <c r="L157" s="1056"/>
    </row>
    <row r="158" spans="2:12" x14ac:dyDescent="0.25">
      <c r="B158" s="1054"/>
      <c r="C158" s="1055"/>
      <c r="D158" s="1055"/>
      <c r="E158" s="1055"/>
      <c r="F158" s="1055"/>
      <c r="G158" s="1056"/>
      <c r="H158" s="1054"/>
      <c r="I158" s="1055"/>
      <c r="J158" s="1055"/>
      <c r="K158" s="1055"/>
      <c r="L158" s="1056"/>
    </row>
    <row r="159" spans="2:12" x14ac:dyDescent="0.25">
      <c r="B159" s="1054"/>
      <c r="C159" s="1055"/>
      <c r="D159" s="1055"/>
      <c r="E159" s="1055"/>
      <c r="F159" s="1055"/>
      <c r="G159" s="1056"/>
      <c r="H159" s="1054"/>
      <c r="I159" s="1055"/>
      <c r="J159" s="1055"/>
      <c r="K159" s="1055"/>
      <c r="L159" s="1056"/>
    </row>
    <row r="160" spans="2:12" x14ac:dyDescent="0.25">
      <c r="B160" s="1054"/>
      <c r="C160" s="1055"/>
      <c r="D160" s="1055"/>
      <c r="E160" s="1055"/>
      <c r="F160" s="1055"/>
      <c r="G160" s="1056"/>
      <c r="H160" s="1054"/>
      <c r="I160" s="1055"/>
      <c r="J160" s="1055"/>
      <c r="K160" s="1055"/>
      <c r="L160" s="1056"/>
    </row>
    <row r="161" spans="2:12" x14ac:dyDescent="0.25">
      <c r="B161" s="1054"/>
      <c r="C161" s="1055"/>
      <c r="D161" s="1055"/>
      <c r="E161" s="1055"/>
      <c r="F161" s="1055"/>
      <c r="G161" s="1056"/>
      <c r="H161" s="1054"/>
      <c r="I161" s="1055"/>
      <c r="J161" s="1055"/>
      <c r="K161" s="1055"/>
      <c r="L161" s="1056"/>
    </row>
    <row r="162" spans="2:12" x14ac:dyDescent="0.25">
      <c r="B162" s="1054"/>
      <c r="C162" s="1055"/>
      <c r="D162" s="1055"/>
      <c r="E162" s="1055"/>
      <c r="F162" s="1055"/>
      <c r="G162" s="1056"/>
      <c r="H162" s="1054"/>
      <c r="I162" s="1055"/>
      <c r="J162" s="1055"/>
      <c r="K162" s="1055"/>
      <c r="L162" s="1056"/>
    </row>
    <row r="163" spans="2:12" ht="15.75" thickBot="1" x14ac:dyDescent="0.3">
      <c r="B163" s="1057"/>
      <c r="C163" s="1058"/>
      <c r="D163" s="1058"/>
      <c r="E163" s="1058"/>
      <c r="F163" s="1058"/>
      <c r="G163" s="1059"/>
      <c r="H163" s="1057"/>
      <c r="I163" s="1058"/>
      <c r="J163" s="1058"/>
      <c r="K163" s="1058"/>
      <c r="L163" s="1059"/>
    </row>
    <row r="164" spans="2:12" x14ac:dyDescent="0.25">
      <c r="B164" s="972" t="s">
        <v>983</v>
      </c>
      <c r="C164" s="973"/>
      <c r="D164" s="973"/>
      <c r="E164" s="973"/>
      <c r="F164" s="973"/>
      <c r="G164" s="974"/>
      <c r="H164" s="1050" t="s">
        <v>984</v>
      </c>
      <c r="I164" s="989"/>
      <c r="J164" s="989"/>
      <c r="K164" s="989"/>
      <c r="L164" s="989"/>
    </row>
    <row r="165" spans="2:12" ht="30" customHeight="1" thickBot="1" x14ac:dyDescent="0.3">
      <c r="B165" s="975"/>
      <c r="C165" s="976"/>
      <c r="D165" s="976"/>
      <c r="E165" s="976"/>
      <c r="F165" s="976"/>
      <c r="G165" s="977"/>
      <c r="H165" s="1050"/>
      <c r="I165" s="989"/>
      <c r="J165" s="989"/>
      <c r="K165" s="989"/>
      <c r="L165" s="989"/>
    </row>
    <row r="166" spans="2:12" x14ac:dyDescent="0.25">
      <c r="B166" s="1051"/>
      <c r="C166" s="1052"/>
      <c r="D166" s="1052"/>
      <c r="E166" s="1052"/>
      <c r="F166" s="1052"/>
      <c r="G166" s="1053"/>
      <c r="H166" s="1051"/>
      <c r="I166" s="1052"/>
      <c r="J166" s="1052"/>
      <c r="K166" s="1052"/>
      <c r="L166" s="1053"/>
    </row>
    <row r="167" spans="2:12" x14ac:dyDescent="0.25">
      <c r="B167" s="1054"/>
      <c r="C167" s="1055"/>
      <c r="D167" s="1055"/>
      <c r="E167" s="1055"/>
      <c r="F167" s="1055"/>
      <c r="G167" s="1056"/>
      <c r="H167" s="1054"/>
      <c r="I167" s="1055"/>
      <c r="J167" s="1055"/>
      <c r="K167" s="1055"/>
      <c r="L167" s="1056"/>
    </row>
    <row r="168" spans="2:12" x14ac:dyDescent="0.25">
      <c r="B168" s="1054"/>
      <c r="C168" s="1055"/>
      <c r="D168" s="1055"/>
      <c r="E168" s="1055"/>
      <c r="F168" s="1055"/>
      <c r="G168" s="1056"/>
      <c r="H168" s="1054"/>
      <c r="I168" s="1055"/>
      <c r="J168" s="1055"/>
      <c r="K168" s="1055"/>
      <c r="L168" s="1056"/>
    </row>
    <row r="169" spans="2:12" x14ac:dyDescent="0.25">
      <c r="B169" s="1054"/>
      <c r="C169" s="1055"/>
      <c r="D169" s="1055"/>
      <c r="E169" s="1055"/>
      <c r="F169" s="1055"/>
      <c r="G169" s="1056"/>
      <c r="H169" s="1054"/>
      <c r="I169" s="1055"/>
      <c r="J169" s="1055"/>
      <c r="K169" s="1055"/>
      <c r="L169" s="1056"/>
    </row>
    <row r="170" spans="2:12" x14ac:dyDescent="0.25">
      <c r="B170" s="1054"/>
      <c r="C170" s="1055"/>
      <c r="D170" s="1055"/>
      <c r="E170" s="1055"/>
      <c r="F170" s="1055"/>
      <c r="G170" s="1056"/>
      <c r="H170" s="1054"/>
      <c r="I170" s="1055"/>
      <c r="J170" s="1055"/>
      <c r="K170" s="1055"/>
      <c r="L170" s="1056"/>
    </row>
    <row r="171" spans="2:12" x14ac:dyDescent="0.25">
      <c r="B171" s="1054"/>
      <c r="C171" s="1055"/>
      <c r="D171" s="1055"/>
      <c r="E171" s="1055"/>
      <c r="F171" s="1055"/>
      <c r="G171" s="1056"/>
      <c r="H171" s="1054"/>
      <c r="I171" s="1055"/>
      <c r="J171" s="1055"/>
      <c r="K171" s="1055"/>
      <c r="L171" s="1056"/>
    </row>
    <row r="172" spans="2:12" x14ac:dyDescent="0.25">
      <c r="B172" s="1054"/>
      <c r="C172" s="1055"/>
      <c r="D172" s="1055"/>
      <c r="E172" s="1055"/>
      <c r="F172" s="1055"/>
      <c r="G172" s="1056"/>
      <c r="H172" s="1054"/>
      <c r="I172" s="1055"/>
      <c r="J172" s="1055"/>
      <c r="K172" s="1055"/>
      <c r="L172" s="1056"/>
    </row>
    <row r="173" spans="2:12" x14ac:dyDescent="0.25">
      <c r="B173" s="1054"/>
      <c r="C173" s="1055"/>
      <c r="D173" s="1055"/>
      <c r="E173" s="1055"/>
      <c r="F173" s="1055"/>
      <c r="G173" s="1056"/>
      <c r="H173" s="1054"/>
      <c r="I173" s="1055"/>
      <c r="J173" s="1055"/>
      <c r="K173" s="1055"/>
      <c r="L173" s="1056"/>
    </row>
    <row r="174" spans="2:12" x14ac:dyDescent="0.25">
      <c r="B174" s="1054"/>
      <c r="C174" s="1055"/>
      <c r="D174" s="1055"/>
      <c r="E174" s="1055"/>
      <c r="F174" s="1055"/>
      <c r="G174" s="1056"/>
      <c r="H174" s="1054"/>
      <c r="I174" s="1055"/>
      <c r="J174" s="1055"/>
      <c r="K174" s="1055"/>
      <c r="L174" s="1056"/>
    </row>
    <row r="175" spans="2:12" x14ac:dyDescent="0.25">
      <c r="B175" s="1054"/>
      <c r="C175" s="1055"/>
      <c r="D175" s="1055"/>
      <c r="E175" s="1055"/>
      <c r="F175" s="1055"/>
      <c r="G175" s="1056"/>
      <c r="H175" s="1054"/>
      <c r="I175" s="1055"/>
      <c r="J175" s="1055"/>
      <c r="K175" s="1055"/>
      <c r="L175" s="1056"/>
    </row>
    <row r="176" spans="2:12" x14ac:dyDescent="0.25">
      <c r="B176" s="1054"/>
      <c r="C176" s="1055"/>
      <c r="D176" s="1055"/>
      <c r="E176" s="1055"/>
      <c r="F176" s="1055"/>
      <c r="G176" s="1056"/>
      <c r="H176" s="1054"/>
      <c r="I176" s="1055"/>
      <c r="J176" s="1055"/>
      <c r="K176" s="1055"/>
      <c r="L176" s="1056"/>
    </row>
    <row r="177" spans="2:12" x14ac:dyDescent="0.25">
      <c r="B177" s="1054"/>
      <c r="C177" s="1055"/>
      <c r="D177" s="1055"/>
      <c r="E177" s="1055"/>
      <c r="F177" s="1055"/>
      <c r="G177" s="1056"/>
      <c r="H177" s="1054"/>
      <c r="I177" s="1055"/>
      <c r="J177" s="1055"/>
      <c r="K177" s="1055"/>
      <c r="L177" s="1056"/>
    </row>
    <row r="178" spans="2:12" x14ac:dyDescent="0.25">
      <c r="B178" s="1054"/>
      <c r="C178" s="1055"/>
      <c r="D178" s="1055"/>
      <c r="E178" s="1055"/>
      <c r="F178" s="1055"/>
      <c r="G178" s="1056"/>
      <c r="H178" s="1054"/>
      <c r="I178" s="1055"/>
      <c r="J178" s="1055"/>
      <c r="K178" s="1055"/>
      <c r="L178" s="1056"/>
    </row>
    <row r="179" spans="2:12" ht="15.75" thickBot="1" x14ac:dyDescent="0.3">
      <c r="B179" s="1057"/>
      <c r="C179" s="1058"/>
      <c r="D179" s="1058"/>
      <c r="E179" s="1058"/>
      <c r="F179" s="1058"/>
      <c r="G179" s="1059"/>
      <c r="H179" s="1057"/>
      <c r="I179" s="1058"/>
      <c r="J179" s="1058"/>
      <c r="K179" s="1058"/>
      <c r="L179" s="1059"/>
    </row>
    <row r="180" spans="2:12" x14ac:dyDescent="0.25">
      <c r="B180" s="972" t="s">
        <v>985</v>
      </c>
      <c r="C180" s="973"/>
      <c r="D180" s="973"/>
      <c r="E180" s="973"/>
      <c r="F180" s="973"/>
      <c r="G180" s="974"/>
      <c r="H180" s="1050" t="s">
        <v>986</v>
      </c>
      <c r="I180" s="989"/>
      <c r="J180" s="989"/>
      <c r="K180" s="989"/>
      <c r="L180" s="989"/>
    </row>
    <row r="181" spans="2:12" ht="25.5" customHeight="1" thickBot="1" x14ac:dyDescent="0.3">
      <c r="B181" s="975"/>
      <c r="C181" s="976"/>
      <c r="D181" s="976"/>
      <c r="E181" s="976"/>
      <c r="F181" s="976"/>
      <c r="G181" s="977"/>
      <c r="H181" s="1050"/>
      <c r="I181" s="989"/>
      <c r="J181" s="989"/>
      <c r="K181" s="989"/>
      <c r="L181" s="989"/>
    </row>
    <row r="182" spans="2:12" x14ac:dyDescent="0.25">
      <c r="B182" s="1051"/>
      <c r="C182" s="1052"/>
      <c r="D182" s="1052"/>
      <c r="E182" s="1052"/>
      <c r="F182" s="1052"/>
      <c r="G182" s="1053"/>
      <c r="H182" s="1051"/>
      <c r="I182" s="1052"/>
      <c r="J182" s="1052"/>
      <c r="K182" s="1052"/>
      <c r="L182" s="1053"/>
    </row>
    <row r="183" spans="2:12" x14ac:dyDescent="0.25">
      <c r="B183" s="1054"/>
      <c r="C183" s="1055"/>
      <c r="D183" s="1055"/>
      <c r="E183" s="1055"/>
      <c r="F183" s="1055"/>
      <c r="G183" s="1056"/>
      <c r="H183" s="1054"/>
      <c r="I183" s="1055"/>
      <c r="J183" s="1055"/>
      <c r="K183" s="1055"/>
      <c r="L183" s="1056"/>
    </row>
    <row r="184" spans="2:12" x14ac:dyDescent="0.25">
      <c r="B184" s="1054"/>
      <c r="C184" s="1055"/>
      <c r="D184" s="1055"/>
      <c r="E184" s="1055"/>
      <c r="F184" s="1055"/>
      <c r="G184" s="1056"/>
      <c r="H184" s="1054"/>
      <c r="I184" s="1055"/>
      <c r="J184" s="1055"/>
      <c r="K184" s="1055"/>
      <c r="L184" s="1056"/>
    </row>
    <row r="185" spans="2:12" x14ac:dyDescent="0.25">
      <c r="B185" s="1054"/>
      <c r="C185" s="1055"/>
      <c r="D185" s="1055"/>
      <c r="E185" s="1055"/>
      <c r="F185" s="1055"/>
      <c r="G185" s="1056"/>
      <c r="H185" s="1054"/>
      <c r="I185" s="1055"/>
      <c r="J185" s="1055"/>
      <c r="K185" s="1055"/>
      <c r="L185" s="1056"/>
    </row>
    <row r="186" spans="2:12" x14ac:dyDescent="0.25">
      <c r="B186" s="1054"/>
      <c r="C186" s="1055"/>
      <c r="D186" s="1055"/>
      <c r="E186" s="1055"/>
      <c r="F186" s="1055"/>
      <c r="G186" s="1056"/>
      <c r="H186" s="1054"/>
      <c r="I186" s="1055"/>
      <c r="J186" s="1055"/>
      <c r="K186" s="1055"/>
      <c r="L186" s="1056"/>
    </row>
    <row r="187" spans="2:12" x14ac:dyDescent="0.25">
      <c r="B187" s="1054"/>
      <c r="C187" s="1055"/>
      <c r="D187" s="1055"/>
      <c r="E187" s="1055"/>
      <c r="F187" s="1055"/>
      <c r="G187" s="1056"/>
      <c r="H187" s="1054"/>
      <c r="I187" s="1055"/>
      <c r="J187" s="1055"/>
      <c r="K187" s="1055"/>
      <c r="L187" s="1056"/>
    </row>
    <row r="188" spans="2:12" x14ac:dyDescent="0.25">
      <c r="B188" s="1054"/>
      <c r="C188" s="1055"/>
      <c r="D188" s="1055"/>
      <c r="E188" s="1055"/>
      <c r="F188" s="1055"/>
      <c r="G188" s="1056"/>
      <c r="H188" s="1054"/>
      <c r="I188" s="1055"/>
      <c r="J188" s="1055"/>
      <c r="K188" s="1055"/>
      <c r="L188" s="1056"/>
    </row>
    <row r="189" spans="2:12" x14ac:dyDescent="0.25">
      <c r="B189" s="1054"/>
      <c r="C189" s="1055"/>
      <c r="D189" s="1055"/>
      <c r="E189" s="1055"/>
      <c r="F189" s="1055"/>
      <c r="G189" s="1056"/>
      <c r="H189" s="1054"/>
      <c r="I189" s="1055"/>
      <c r="J189" s="1055"/>
      <c r="K189" s="1055"/>
      <c r="L189" s="1056"/>
    </row>
    <row r="190" spans="2:12" x14ac:dyDescent="0.25">
      <c r="B190" s="1054"/>
      <c r="C190" s="1055"/>
      <c r="D190" s="1055"/>
      <c r="E190" s="1055"/>
      <c r="F190" s="1055"/>
      <c r="G190" s="1056"/>
      <c r="H190" s="1054"/>
      <c r="I190" s="1055"/>
      <c r="J190" s="1055"/>
      <c r="K190" s="1055"/>
      <c r="L190" s="1056"/>
    </row>
    <row r="191" spans="2:12" x14ac:dyDescent="0.25">
      <c r="B191" s="1054"/>
      <c r="C191" s="1055"/>
      <c r="D191" s="1055"/>
      <c r="E191" s="1055"/>
      <c r="F191" s="1055"/>
      <c r="G191" s="1056"/>
      <c r="H191" s="1054"/>
      <c r="I191" s="1055"/>
      <c r="J191" s="1055"/>
      <c r="K191" s="1055"/>
      <c r="L191" s="1056"/>
    </row>
    <row r="192" spans="2:12" x14ac:dyDescent="0.25">
      <c r="B192" s="1054"/>
      <c r="C192" s="1055"/>
      <c r="D192" s="1055"/>
      <c r="E192" s="1055"/>
      <c r="F192" s="1055"/>
      <c r="G192" s="1056"/>
      <c r="H192" s="1054"/>
      <c r="I192" s="1055"/>
      <c r="J192" s="1055"/>
      <c r="K192" s="1055"/>
      <c r="L192" s="1056"/>
    </row>
    <row r="193" spans="2:12" x14ac:dyDescent="0.25">
      <c r="B193" s="1054"/>
      <c r="C193" s="1055"/>
      <c r="D193" s="1055"/>
      <c r="E193" s="1055"/>
      <c r="F193" s="1055"/>
      <c r="G193" s="1056"/>
      <c r="H193" s="1054"/>
      <c r="I193" s="1055"/>
      <c r="J193" s="1055"/>
      <c r="K193" s="1055"/>
      <c r="L193" s="1056"/>
    </row>
    <row r="194" spans="2:12" x14ac:dyDescent="0.25">
      <c r="B194" s="1054"/>
      <c r="C194" s="1055"/>
      <c r="D194" s="1055"/>
      <c r="E194" s="1055"/>
      <c r="F194" s="1055"/>
      <c r="G194" s="1056"/>
      <c r="H194" s="1054"/>
      <c r="I194" s="1055"/>
      <c r="J194" s="1055"/>
      <c r="K194" s="1055"/>
      <c r="L194" s="1056"/>
    </row>
    <row r="195" spans="2:12" ht="15.75" thickBot="1" x14ac:dyDescent="0.3">
      <c r="B195" s="1057"/>
      <c r="C195" s="1058"/>
      <c r="D195" s="1058"/>
      <c r="E195" s="1058"/>
      <c r="F195" s="1058"/>
      <c r="G195" s="1059"/>
      <c r="H195" s="1057"/>
      <c r="I195" s="1058"/>
      <c r="J195" s="1058"/>
      <c r="K195" s="1058"/>
      <c r="L195" s="1059"/>
    </row>
    <row r="196" spans="2:12" ht="23.25" customHeight="1" x14ac:dyDescent="0.25">
      <c r="B196" s="1060" t="s">
        <v>987</v>
      </c>
      <c r="C196" s="1061"/>
      <c r="D196" s="1061"/>
      <c r="E196" s="1061"/>
      <c r="F196" s="1061"/>
      <c r="G196" s="1062"/>
      <c r="H196" s="989" t="s">
        <v>988</v>
      </c>
      <c r="I196" s="989"/>
      <c r="J196" s="989"/>
      <c r="K196" s="989"/>
      <c r="L196" s="989"/>
    </row>
    <row r="197" spans="2:12" ht="17.25" customHeight="1" thickBot="1" x14ac:dyDescent="0.3">
      <c r="B197" s="1063"/>
      <c r="C197" s="1064"/>
      <c r="D197" s="1064"/>
      <c r="E197" s="1064"/>
      <c r="F197" s="1064"/>
      <c r="G197" s="1048"/>
      <c r="H197" s="989"/>
      <c r="I197" s="989"/>
      <c r="J197" s="989"/>
      <c r="K197" s="989"/>
      <c r="L197" s="989"/>
    </row>
    <row r="198" spans="2:12" x14ac:dyDescent="0.25">
      <c r="B198" s="1051"/>
      <c r="C198" s="1052"/>
      <c r="D198" s="1052"/>
      <c r="E198" s="1052"/>
      <c r="F198" s="1052"/>
      <c r="G198" s="1053"/>
      <c r="H198" s="1051"/>
      <c r="I198" s="1052"/>
      <c r="J198" s="1052"/>
      <c r="K198" s="1052"/>
      <c r="L198" s="1053"/>
    </row>
    <row r="199" spans="2:12" x14ac:dyDescent="0.25">
      <c r="B199" s="1054"/>
      <c r="C199" s="1055"/>
      <c r="D199" s="1055"/>
      <c r="E199" s="1055"/>
      <c r="F199" s="1055"/>
      <c r="G199" s="1056"/>
      <c r="H199" s="1054"/>
      <c r="I199" s="1055"/>
      <c r="J199" s="1055"/>
      <c r="K199" s="1055"/>
      <c r="L199" s="1056"/>
    </row>
    <row r="200" spans="2:12" x14ac:dyDescent="0.25">
      <c r="B200" s="1054"/>
      <c r="C200" s="1055"/>
      <c r="D200" s="1055"/>
      <c r="E200" s="1055"/>
      <c r="F200" s="1055"/>
      <c r="G200" s="1056"/>
      <c r="H200" s="1054"/>
      <c r="I200" s="1055"/>
      <c r="J200" s="1055"/>
      <c r="K200" s="1055"/>
      <c r="L200" s="1056"/>
    </row>
    <row r="201" spans="2:12" x14ac:dyDescent="0.25">
      <c r="B201" s="1054"/>
      <c r="C201" s="1055"/>
      <c r="D201" s="1055"/>
      <c r="E201" s="1055"/>
      <c r="F201" s="1055"/>
      <c r="G201" s="1056"/>
      <c r="H201" s="1054"/>
      <c r="I201" s="1055"/>
      <c r="J201" s="1055"/>
      <c r="K201" s="1055"/>
      <c r="L201" s="1056"/>
    </row>
    <row r="202" spans="2:12" x14ac:dyDescent="0.25">
      <c r="B202" s="1054"/>
      <c r="C202" s="1055"/>
      <c r="D202" s="1055"/>
      <c r="E202" s="1055"/>
      <c r="F202" s="1055"/>
      <c r="G202" s="1056"/>
      <c r="H202" s="1054"/>
      <c r="I202" s="1055"/>
      <c r="J202" s="1055"/>
      <c r="K202" s="1055"/>
      <c r="L202" s="1056"/>
    </row>
    <row r="203" spans="2:12" x14ac:dyDescent="0.25">
      <c r="B203" s="1054"/>
      <c r="C203" s="1055"/>
      <c r="D203" s="1055"/>
      <c r="E203" s="1055"/>
      <c r="F203" s="1055"/>
      <c r="G203" s="1056"/>
      <c r="H203" s="1054"/>
      <c r="I203" s="1055"/>
      <c r="J203" s="1055"/>
      <c r="K203" s="1055"/>
      <c r="L203" s="1056"/>
    </row>
    <row r="204" spans="2:12" x14ac:dyDescent="0.25">
      <c r="B204" s="1054"/>
      <c r="C204" s="1055"/>
      <c r="D204" s="1055"/>
      <c r="E204" s="1055"/>
      <c r="F204" s="1055"/>
      <c r="G204" s="1056"/>
      <c r="H204" s="1054"/>
      <c r="I204" s="1055"/>
      <c r="J204" s="1055"/>
      <c r="K204" s="1055"/>
      <c r="L204" s="1056"/>
    </row>
    <row r="205" spans="2:12" x14ac:dyDescent="0.25">
      <c r="B205" s="1054"/>
      <c r="C205" s="1055"/>
      <c r="D205" s="1055"/>
      <c r="E205" s="1055"/>
      <c r="F205" s="1055"/>
      <c r="G205" s="1056"/>
      <c r="H205" s="1054"/>
      <c r="I205" s="1055"/>
      <c r="J205" s="1055"/>
      <c r="K205" s="1055"/>
      <c r="L205" s="1056"/>
    </row>
    <row r="206" spans="2:12" x14ac:dyDescent="0.25">
      <c r="B206" s="1054"/>
      <c r="C206" s="1055"/>
      <c r="D206" s="1055"/>
      <c r="E206" s="1055"/>
      <c r="F206" s="1055"/>
      <c r="G206" s="1056"/>
      <c r="H206" s="1054"/>
      <c r="I206" s="1055"/>
      <c r="J206" s="1055"/>
      <c r="K206" s="1055"/>
      <c r="L206" s="1056"/>
    </row>
    <row r="207" spans="2:12" x14ac:dyDescent="0.25">
      <c r="B207" s="1054"/>
      <c r="C207" s="1055"/>
      <c r="D207" s="1055"/>
      <c r="E207" s="1055"/>
      <c r="F207" s="1055"/>
      <c r="G207" s="1056"/>
      <c r="H207" s="1054"/>
      <c r="I207" s="1055"/>
      <c r="J207" s="1055"/>
      <c r="K207" s="1055"/>
      <c r="L207" s="1056"/>
    </row>
    <row r="208" spans="2:12" x14ac:dyDescent="0.25">
      <c r="B208" s="1054"/>
      <c r="C208" s="1055"/>
      <c r="D208" s="1055"/>
      <c r="E208" s="1055"/>
      <c r="F208" s="1055"/>
      <c r="G208" s="1056"/>
      <c r="H208" s="1054"/>
      <c r="I208" s="1055"/>
      <c r="J208" s="1055"/>
      <c r="K208" s="1055"/>
      <c r="L208" s="1056"/>
    </row>
    <row r="209" spans="2:12" x14ac:dyDescent="0.25">
      <c r="B209" s="1054"/>
      <c r="C209" s="1055"/>
      <c r="D209" s="1055"/>
      <c r="E209" s="1055"/>
      <c r="F209" s="1055"/>
      <c r="G209" s="1056"/>
      <c r="H209" s="1054"/>
      <c r="I209" s="1055"/>
      <c r="J209" s="1055"/>
      <c r="K209" s="1055"/>
      <c r="L209" s="1056"/>
    </row>
    <row r="210" spans="2:12" x14ac:dyDescent="0.25">
      <c r="B210" s="1054"/>
      <c r="C210" s="1055"/>
      <c r="D210" s="1055"/>
      <c r="E210" s="1055"/>
      <c r="F210" s="1055"/>
      <c r="G210" s="1056"/>
      <c r="H210" s="1054"/>
      <c r="I210" s="1055"/>
      <c r="J210" s="1055"/>
      <c r="K210" s="1055"/>
      <c r="L210" s="1056"/>
    </row>
    <row r="211" spans="2:12" ht="15.75" thickBot="1" x14ac:dyDescent="0.3">
      <c r="B211" s="1057"/>
      <c r="C211" s="1058"/>
      <c r="D211" s="1058"/>
      <c r="E211" s="1058"/>
      <c r="F211" s="1058"/>
      <c r="G211" s="1059"/>
      <c r="H211" s="1057"/>
      <c r="I211" s="1058"/>
      <c r="J211" s="1058"/>
      <c r="K211" s="1058"/>
      <c r="L211" s="1059"/>
    </row>
    <row r="212" spans="2:12" ht="27.75" customHeight="1" x14ac:dyDescent="0.25">
      <c r="B212" s="1060" t="s">
        <v>989</v>
      </c>
      <c r="C212" s="1061"/>
      <c r="D212" s="1061"/>
      <c r="E212" s="1061"/>
      <c r="F212" s="1061"/>
      <c r="G212" s="1062"/>
      <c r="H212" s="989" t="s">
        <v>990</v>
      </c>
      <c r="I212" s="989"/>
      <c r="J212" s="989"/>
      <c r="K212" s="989"/>
      <c r="L212" s="989"/>
    </row>
    <row r="213" spans="2:12" ht="21.75" customHeight="1" thickBot="1" x14ac:dyDescent="0.3">
      <c r="B213" s="1063"/>
      <c r="C213" s="1064"/>
      <c r="D213" s="1064"/>
      <c r="E213" s="1064"/>
      <c r="F213" s="1064"/>
      <c r="G213" s="1048"/>
      <c r="H213" s="989"/>
      <c r="I213" s="989"/>
      <c r="J213" s="989"/>
      <c r="K213" s="989"/>
      <c r="L213" s="989"/>
    </row>
    <row r="214" spans="2:12" x14ac:dyDescent="0.25">
      <c r="B214" s="1051"/>
      <c r="C214" s="1052"/>
      <c r="D214" s="1052"/>
      <c r="E214" s="1052"/>
      <c r="F214" s="1052"/>
      <c r="G214" s="1053"/>
      <c r="H214" s="1051"/>
      <c r="I214" s="1052"/>
      <c r="J214" s="1052"/>
      <c r="K214" s="1052"/>
      <c r="L214" s="1053"/>
    </row>
    <row r="215" spans="2:12" x14ac:dyDescent="0.25">
      <c r="B215" s="1054"/>
      <c r="C215" s="1055"/>
      <c r="D215" s="1055"/>
      <c r="E215" s="1055"/>
      <c r="F215" s="1055"/>
      <c r="G215" s="1056"/>
      <c r="H215" s="1054"/>
      <c r="I215" s="1055"/>
      <c r="J215" s="1055"/>
      <c r="K215" s="1055"/>
      <c r="L215" s="1056"/>
    </row>
    <row r="216" spans="2:12" x14ac:dyDescent="0.25">
      <c r="B216" s="1054"/>
      <c r="C216" s="1055"/>
      <c r="D216" s="1055"/>
      <c r="E216" s="1055"/>
      <c r="F216" s="1055"/>
      <c r="G216" s="1056"/>
      <c r="H216" s="1054"/>
      <c r="I216" s="1055"/>
      <c r="J216" s="1055"/>
      <c r="K216" s="1055"/>
      <c r="L216" s="1056"/>
    </row>
    <row r="217" spans="2:12" x14ac:dyDescent="0.25">
      <c r="B217" s="1054"/>
      <c r="C217" s="1055"/>
      <c r="D217" s="1055"/>
      <c r="E217" s="1055"/>
      <c r="F217" s="1055"/>
      <c r="G217" s="1056"/>
      <c r="H217" s="1054"/>
      <c r="I217" s="1055"/>
      <c r="J217" s="1055"/>
      <c r="K217" s="1055"/>
      <c r="L217" s="1056"/>
    </row>
    <row r="218" spans="2:12" x14ac:dyDescent="0.25">
      <c r="B218" s="1054"/>
      <c r="C218" s="1055"/>
      <c r="D218" s="1055"/>
      <c r="E218" s="1055"/>
      <c r="F218" s="1055"/>
      <c r="G218" s="1056"/>
      <c r="H218" s="1054"/>
      <c r="I218" s="1055"/>
      <c r="J218" s="1055"/>
      <c r="K218" s="1055"/>
      <c r="L218" s="1056"/>
    </row>
    <row r="219" spans="2:12" x14ac:dyDescent="0.25">
      <c r="B219" s="1054"/>
      <c r="C219" s="1055"/>
      <c r="D219" s="1055"/>
      <c r="E219" s="1055"/>
      <c r="F219" s="1055"/>
      <c r="G219" s="1056"/>
      <c r="H219" s="1054"/>
      <c r="I219" s="1055"/>
      <c r="J219" s="1055"/>
      <c r="K219" s="1055"/>
      <c r="L219" s="1056"/>
    </row>
    <row r="220" spans="2:12" x14ac:dyDescent="0.25">
      <c r="B220" s="1054"/>
      <c r="C220" s="1055"/>
      <c r="D220" s="1055"/>
      <c r="E220" s="1055"/>
      <c r="F220" s="1055"/>
      <c r="G220" s="1056"/>
      <c r="H220" s="1054"/>
      <c r="I220" s="1055"/>
      <c r="J220" s="1055"/>
      <c r="K220" s="1055"/>
      <c r="L220" s="1056"/>
    </row>
    <row r="221" spans="2:12" x14ac:dyDescent="0.25">
      <c r="B221" s="1054"/>
      <c r="C221" s="1055"/>
      <c r="D221" s="1055"/>
      <c r="E221" s="1055"/>
      <c r="F221" s="1055"/>
      <c r="G221" s="1056"/>
      <c r="H221" s="1054"/>
      <c r="I221" s="1055"/>
      <c r="J221" s="1055"/>
      <c r="K221" s="1055"/>
      <c r="L221" s="1056"/>
    </row>
    <row r="222" spans="2:12" x14ac:dyDescent="0.25">
      <c r="B222" s="1054"/>
      <c r="C222" s="1055"/>
      <c r="D222" s="1055"/>
      <c r="E222" s="1055"/>
      <c r="F222" s="1055"/>
      <c r="G222" s="1056"/>
      <c r="H222" s="1054"/>
      <c r="I222" s="1055"/>
      <c r="J222" s="1055"/>
      <c r="K222" s="1055"/>
      <c r="L222" s="1056"/>
    </row>
    <row r="223" spans="2:12" x14ac:dyDescent="0.25">
      <c r="B223" s="1054"/>
      <c r="C223" s="1055"/>
      <c r="D223" s="1055"/>
      <c r="E223" s="1055"/>
      <c r="F223" s="1055"/>
      <c r="G223" s="1056"/>
      <c r="H223" s="1054"/>
      <c r="I223" s="1055"/>
      <c r="J223" s="1055"/>
      <c r="K223" s="1055"/>
      <c r="L223" s="1056"/>
    </row>
    <row r="224" spans="2:12" x14ac:dyDescent="0.25">
      <c r="B224" s="1054"/>
      <c r="C224" s="1055"/>
      <c r="D224" s="1055"/>
      <c r="E224" s="1055"/>
      <c r="F224" s="1055"/>
      <c r="G224" s="1056"/>
      <c r="H224" s="1054"/>
      <c r="I224" s="1055"/>
      <c r="J224" s="1055"/>
      <c r="K224" s="1055"/>
      <c r="L224" s="1056"/>
    </row>
    <row r="225" spans="2:12" x14ac:dyDescent="0.25">
      <c r="B225" s="1054"/>
      <c r="C225" s="1055"/>
      <c r="D225" s="1055"/>
      <c r="E225" s="1055"/>
      <c r="F225" s="1055"/>
      <c r="G225" s="1056"/>
      <c r="H225" s="1054"/>
      <c r="I225" s="1055"/>
      <c r="J225" s="1055"/>
      <c r="K225" s="1055"/>
      <c r="L225" s="1056"/>
    </row>
    <row r="226" spans="2:12" x14ac:dyDescent="0.25">
      <c r="B226" s="1054"/>
      <c r="C226" s="1055"/>
      <c r="D226" s="1055"/>
      <c r="E226" s="1055"/>
      <c r="F226" s="1055"/>
      <c r="G226" s="1056"/>
      <c r="H226" s="1054"/>
      <c r="I226" s="1055"/>
      <c r="J226" s="1055"/>
      <c r="K226" s="1055"/>
      <c r="L226" s="1056"/>
    </row>
    <row r="227" spans="2:12" ht="15.75" thickBot="1" x14ac:dyDescent="0.3">
      <c r="B227" s="1057"/>
      <c r="C227" s="1058"/>
      <c r="D227" s="1058"/>
      <c r="E227" s="1058"/>
      <c r="F227" s="1058"/>
      <c r="G227" s="1059"/>
      <c r="H227" s="1057"/>
      <c r="I227" s="1058"/>
      <c r="J227" s="1058"/>
      <c r="K227" s="1058"/>
      <c r="L227" s="1059"/>
    </row>
    <row r="228" spans="2:12" ht="27.75" customHeight="1" x14ac:dyDescent="0.25">
      <c r="B228" s="1060" t="s">
        <v>991</v>
      </c>
      <c r="C228" s="1061"/>
      <c r="D228" s="1061"/>
      <c r="E228" s="1061"/>
      <c r="F228" s="1061"/>
      <c r="G228" s="1062"/>
      <c r="H228" s="989" t="s">
        <v>992</v>
      </c>
      <c r="I228" s="989"/>
      <c r="J228" s="989"/>
      <c r="K228" s="989"/>
      <c r="L228" s="989"/>
    </row>
    <row r="229" spans="2:12" ht="21.75" customHeight="1" thickBot="1" x14ac:dyDescent="0.3">
      <c r="B229" s="1063"/>
      <c r="C229" s="1064"/>
      <c r="D229" s="1064"/>
      <c r="E229" s="1064"/>
      <c r="F229" s="1064"/>
      <c r="G229" s="1048"/>
      <c r="H229" s="989"/>
      <c r="I229" s="989"/>
      <c r="J229" s="989"/>
      <c r="K229" s="989"/>
      <c r="L229" s="989"/>
    </row>
    <row r="230" spans="2:12" x14ac:dyDescent="0.25">
      <c r="B230" s="1051"/>
      <c r="C230" s="1052"/>
      <c r="D230" s="1052"/>
      <c r="E230" s="1052"/>
      <c r="F230" s="1052"/>
      <c r="G230" s="1053"/>
      <c r="H230" s="1051"/>
      <c r="I230" s="1052"/>
      <c r="J230" s="1052"/>
      <c r="K230" s="1052"/>
      <c r="L230" s="1053"/>
    </row>
    <row r="231" spans="2:12" x14ac:dyDescent="0.25">
      <c r="B231" s="1054"/>
      <c r="C231" s="1055"/>
      <c r="D231" s="1055"/>
      <c r="E231" s="1055"/>
      <c r="F231" s="1055"/>
      <c r="G231" s="1056"/>
      <c r="H231" s="1054"/>
      <c r="I231" s="1055"/>
      <c r="J231" s="1055"/>
      <c r="K231" s="1055"/>
      <c r="L231" s="1056"/>
    </row>
    <row r="232" spans="2:12" x14ac:dyDescent="0.25">
      <c r="B232" s="1054"/>
      <c r="C232" s="1055"/>
      <c r="D232" s="1055"/>
      <c r="E232" s="1055"/>
      <c r="F232" s="1055"/>
      <c r="G232" s="1056"/>
      <c r="H232" s="1054"/>
      <c r="I232" s="1055"/>
      <c r="J232" s="1055"/>
      <c r="K232" s="1055"/>
      <c r="L232" s="1056"/>
    </row>
    <row r="233" spans="2:12" x14ac:dyDescent="0.25">
      <c r="B233" s="1054"/>
      <c r="C233" s="1055"/>
      <c r="D233" s="1055"/>
      <c r="E233" s="1055"/>
      <c r="F233" s="1055"/>
      <c r="G233" s="1056"/>
      <c r="H233" s="1054"/>
      <c r="I233" s="1055"/>
      <c r="J233" s="1055"/>
      <c r="K233" s="1055"/>
      <c r="L233" s="1056"/>
    </row>
    <row r="234" spans="2:12" x14ac:dyDescent="0.25">
      <c r="B234" s="1054"/>
      <c r="C234" s="1055"/>
      <c r="D234" s="1055"/>
      <c r="E234" s="1055"/>
      <c r="F234" s="1055"/>
      <c r="G234" s="1056"/>
      <c r="H234" s="1054"/>
      <c r="I234" s="1055"/>
      <c r="J234" s="1055"/>
      <c r="K234" s="1055"/>
      <c r="L234" s="1056"/>
    </row>
    <row r="235" spans="2:12" x14ac:dyDescent="0.25">
      <c r="B235" s="1054"/>
      <c r="C235" s="1055"/>
      <c r="D235" s="1055"/>
      <c r="E235" s="1055"/>
      <c r="F235" s="1055"/>
      <c r="G235" s="1056"/>
      <c r="H235" s="1054"/>
      <c r="I235" s="1055"/>
      <c r="J235" s="1055"/>
      <c r="K235" s="1055"/>
      <c r="L235" s="1056"/>
    </row>
    <row r="236" spans="2:12" x14ac:dyDescent="0.25">
      <c r="B236" s="1054"/>
      <c r="C236" s="1055"/>
      <c r="D236" s="1055"/>
      <c r="E236" s="1055"/>
      <c r="F236" s="1055"/>
      <c r="G236" s="1056"/>
      <c r="H236" s="1054"/>
      <c r="I236" s="1055"/>
      <c r="J236" s="1055"/>
      <c r="K236" s="1055"/>
      <c r="L236" s="1056"/>
    </row>
    <row r="237" spans="2:12" x14ac:dyDescent="0.25">
      <c r="B237" s="1054"/>
      <c r="C237" s="1055"/>
      <c r="D237" s="1055"/>
      <c r="E237" s="1055"/>
      <c r="F237" s="1055"/>
      <c r="G237" s="1056"/>
      <c r="H237" s="1054"/>
      <c r="I237" s="1055"/>
      <c r="J237" s="1055"/>
      <c r="K237" s="1055"/>
      <c r="L237" s="1056"/>
    </row>
    <row r="238" spans="2:12" x14ac:dyDescent="0.25">
      <c r="B238" s="1054"/>
      <c r="C238" s="1055"/>
      <c r="D238" s="1055"/>
      <c r="E238" s="1055"/>
      <c r="F238" s="1055"/>
      <c r="G238" s="1056"/>
      <c r="H238" s="1054"/>
      <c r="I238" s="1055"/>
      <c r="J238" s="1055"/>
      <c r="K238" s="1055"/>
      <c r="L238" s="1056"/>
    </row>
    <row r="239" spans="2:12" x14ac:dyDescent="0.25">
      <c r="B239" s="1054"/>
      <c r="C239" s="1055"/>
      <c r="D239" s="1055"/>
      <c r="E239" s="1055"/>
      <c r="F239" s="1055"/>
      <c r="G239" s="1056"/>
      <c r="H239" s="1054"/>
      <c r="I239" s="1055"/>
      <c r="J239" s="1055"/>
      <c r="K239" s="1055"/>
      <c r="L239" s="1056"/>
    </row>
    <row r="240" spans="2:12" x14ac:dyDescent="0.25">
      <c r="B240" s="1054"/>
      <c r="C240" s="1055"/>
      <c r="D240" s="1055"/>
      <c r="E240" s="1055"/>
      <c r="F240" s="1055"/>
      <c r="G240" s="1056"/>
      <c r="H240" s="1054"/>
      <c r="I240" s="1055"/>
      <c r="J240" s="1055"/>
      <c r="K240" s="1055"/>
      <c r="L240" s="1056"/>
    </row>
    <row r="241" spans="2:12" x14ac:dyDescent="0.25">
      <c r="B241" s="1054"/>
      <c r="C241" s="1055"/>
      <c r="D241" s="1055"/>
      <c r="E241" s="1055"/>
      <c r="F241" s="1055"/>
      <c r="G241" s="1056"/>
      <c r="H241" s="1054"/>
      <c r="I241" s="1055"/>
      <c r="J241" s="1055"/>
      <c r="K241" s="1055"/>
      <c r="L241" s="1056"/>
    </row>
    <row r="242" spans="2:12" x14ac:dyDescent="0.25">
      <c r="B242" s="1054"/>
      <c r="C242" s="1055"/>
      <c r="D242" s="1055"/>
      <c r="E242" s="1055"/>
      <c r="F242" s="1055"/>
      <c r="G242" s="1056"/>
      <c r="H242" s="1054"/>
      <c r="I242" s="1055"/>
      <c r="J242" s="1055"/>
      <c r="K242" s="1055"/>
      <c r="L242" s="1056"/>
    </row>
    <row r="243" spans="2:12" ht="15.75" thickBot="1" x14ac:dyDescent="0.3">
      <c r="B243" s="1057"/>
      <c r="C243" s="1058"/>
      <c r="D243" s="1058"/>
      <c r="E243" s="1058"/>
      <c r="F243" s="1058"/>
      <c r="G243" s="1059"/>
      <c r="H243" s="1057"/>
      <c r="I243" s="1058"/>
      <c r="J243" s="1058"/>
      <c r="K243" s="1058"/>
      <c r="L243" s="1059"/>
    </row>
    <row r="244" spans="2:12" ht="27.75" customHeight="1" x14ac:dyDescent="0.25">
      <c r="B244" s="1060" t="s">
        <v>993</v>
      </c>
      <c r="C244" s="1061"/>
      <c r="D244" s="1061"/>
      <c r="E244" s="1061"/>
      <c r="F244" s="1061"/>
      <c r="G244" s="1062"/>
      <c r="H244" s="989" t="s">
        <v>994</v>
      </c>
      <c r="I244" s="989"/>
      <c r="J244" s="989"/>
      <c r="K244" s="989"/>
      <c r="L244" s="989"/>
    </row>
    <row r="245" spans="2:12" ht="21.75" customHeight="1" x14ac:dyDescent="0.25">
      <c r="B245" s="1063"/>
      <c r="C245" s="1064"/>
      <c r="D245" s="1064"/>
      <c r="E245" s="1064"/>
      <c r="F245" s="1064"/>
      <c r="G245" s="1048"/>
      <c r="H245" s="989"/>
      <c r="I245" s="989"/>
      <c r="J245" s="989"/>
      <c r="K245" s="989"/>
      <c r="L245" s="989"/>
    </row>
  </sheetData>
  <mergeCells count="67">
    <mergeCell ref="B228:G229"/>
    <mergeCell ref="H228:L229"/>
    <mergeCell ref="B230:G243"/>
    <mergeCell ref="H230:L243"/>
    <mergeCell ref="B244:G245"/>
    <mergeCell ref="H244:L245"/>
    <mergeCell ref="B198:G211"/>
    <mergeCell ref="H198:L211"/>
    <mergeCell ref="B212:G213"/>
    <mergeCell ref="H212:L213"/>
    <mergeCell ref="B214:G227"/>
    <mergeCell ref="H214:L227"/>
    <mergeCell ref="B180:G181"/>
    <mergeCell ref="H180:L181"/>
    <mergeCell ref="B182:G195"/>
    <mergeCell ref="H182:L195"/>
    <mergeCell ref="B196:G197"/>
    <mergeCell ref="H196:L197"/>
    <mergeCell ref="B150:G163"/>
    <mergeCell ref="H150:L163"/>
    <mergeCell ref="B164:G165"/>
    <mergeCell ref="H164:L165"/>
    <mergeCell ref="B166:G179"/>
    <mergeCell ref="H166:L179"/>
    <mergeCell ref="B132:G133"/>
    <mergeCell ref="H132:L133"/>
    <mergeCell ref="B134:G147"/>
    <mergeCell ref="H134:L147"/>
    <mergeCell ref="B148:G149"/>
    <mergeCell ref="H148:L149"/>
    <mergeCell ref="B102:G115"/>
    <mergeCell ref="H102:L115"/>
    <mergeCell ref="B116:G117"/>
    <mergeCell ref="H116:L117"/>
    <mergeCell ref="B118:G131"/>
    <mergeCell ref="H118:L131"/>
    <mergeCell ref="B84:G85"/>
    <mergeCell ref="H84:L85"/>
    <mergeCell ref="B86:G99"/>
    <mergeCell ref="H86:L99"/>
    <mergeCell ref="B100:G101"/>
    <mergeCell ref="H100:L101"/>
    <mergeCell ref="B54:G67"/>
    <mergeCell ref="H54:L67"/>
    <mergeCell ref="B68:G69"/>
    <mergeCell ref="H68:L69"/>
    <mergeCell ref="B70:G83"/>
    <mergeCell ref="H70:L83"/>
    <mergeCell ref="B36:G37"/>
    <mergeCell ref="H36:L37"/>
    <mergeCell ref="B38:G51"/>
    <mergeCell ref="H38:L51"/>
    <mergeCell ref="B52:G53"/>
    <mergeCell ref="H52:L53"/>
    <mergeCell ref="B6:G19"/>
    <mergeCell ref="H6:L19"/>
    <mergeCell ref="B20:G21"/>
    <mergeCell ref="H20:M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K421"/>
  <sheetViews>
    <sheetView zoomScale="85" zoomScaleNormal="85" workbookViewId="0">
      <selection activeCell="M119" sqref="M119"/>
    </sheetView>
  </sheetViews>
  <sheetFormatPr baseColWidth="10" defaultColWidth="11.5703125" defaultRowHeight="15" x14ac:dyDescent="0.25"/>
  <cols>
    <col min="1" max="4" width="11.5703125" style="127"/>
    <col min="5" max="5" width="13.42578125" style="127" customWidth="1"/>
    <col min="6" max="6" width="7.42578125" style="127" customWidth="1"/>
    <col min="7" max="7" width="11.5703125" style="127"/>
    <col min="8" max="8" width="20" style="127" customWidth="1"/>
    <col min="9" max="16384" width="11.5703125" style="127"/>
  </cols>
  <sheetData>
    <row r="1" spans="1:11" x14ac:dyDescent="0.25">
      <c r="A1" s="922" t="s">
        <v>335</v>
      </c>
      <c r="B1" s="923"/>
      <c r="C1" s="923"/>
      <c r="D1" s="923"/>
      <c r="E1" s="923"/>
      <c r="F1" s="923"/>
      <c r="G1" s="923"/>
      <c r="H1" s="923"/>
      <c r="I1" s="923"/>
      <c r="J1" s="923"/>
      <c r="K1" s="924"/>
    </row>
    <row r="2" spans="1:11" ht="28.5" customHeight="1" x14ac:dyDescent="0.25">
      <c r="A2" s="925"/>
      <c r="B2" s="926"/>
      <c r="C2" s="926"/>
      <c r="D2" s="926"/>
      <c r="E2" s="926"/>
      <c r="F2" s="926"/>
      <c r="G2" s="926"/>
      <c r="H2" s="926"/>
      <c r="I2" s="926"/>
      <c r="J2" s="926"/>
      <c r="K2" s="927"/>
    </row>
    <row r="3" spans="1:11" x14ac:dyDescent="0.25">
      <c r="A3" s="928" t="s">
        <v>382</v>
      </c>
      <c r="B3" s="929"/>
      <c r="C3" s="929"/>
      <c r="D3" s="930"/>
      <c r="E3" s="155">
        <v>44021</v>
      </c>
      <c r="F3" s="928" t="s">
        <v>383</v>
      </c>
      <c r="G3" s="929"/>
      <c r="H3" s="930"/>
      <c r="I3" s="995">
        <v>44027</v>
      </c>
      <c r="J3" s="929"/>
      <c r="K3" s="930"/>
    </row>
    <row r="4" spans="1:11" ht="24" x14ac:dyDescent="0.25">
      <c r="A4" s="934" t="s">
        <v>333</v>
      </c>
      <c r="B4" s="935"/>
      <c r="C4" s="935"/>
      <c r="D4" s="935"/>
      <c r="E4" s="935"/>
      <c r="F4" s="935"/>
      <c r="G4" s="936"/>
      <c r="H4" s="201" t="s">
        <v>641</v>
      </c>
      <c r="I4" s="201" t="s">
        <v>2</v>
      </c>
      <c r="J4" s="940" t="s">
        <v>0</v>
      </c>
      <c r="K4" s="941"/>
    </row>
    <row r="5" spans="1:11" ht="24" x14ac:dyDescent="0.25">
      <c r="A5" s="937"/>
      <c r="B5" s="938"/>
      <c r="C5" s="938"/>
      <c r="D5" s="938"/>
      <c r="E5" s="938"/>
      <c r="F5" s="938"/>
      <c r="G5" s="939"/>
      <c r="H5" s="202" t="s">
        <v>642</v>
      </c>
      <c r="I5" s="201">
        <v>2</v>
      </c>
      <c r="J5" s="940" t="s">
        <v>384</v>
      </c>
      <c r="K5" s="941"/>
    </row>
    <row r="6" spans="1:11" hidden="1" x14ac:dyDescent="0.25">
      <c r="A6" s="954" t="s">
        <v>586</v>
      </c>
      <c r="B6" s="955"/>
      <c r="C6" s="955"/>
      <c r="D6" s="955"/>
      <c r="E6" s="955"/>
      <c r="F6" s="956"/>
      <c r="G6" s="954" t="s">
        <v>587</v>
      </c>
      <c r="H6" s="955"/>
      <c r="I6" s="955"/>
      <c r="J6" s="955"/>
      <c r="K6" s="956"/>
    </row>
    <row r="7" spans="1:11" hidden="1" x14ac:dyDescent="0.25">
      <c r="A7" s="954"/>
      <c r="B7" s="955"/>
      <c r="C7" s="955"/>
      <c r="D7" s="955"/>
      <c r="E7" s="955"/>
      <c r="F7" s="956"/>
      <c r="G7" s="954"/>
      <c r="H7" s="955"/>
      <c r="I7" s="955"/>
      <c r="J7" s="955"/>
      <c r="K7" s="956"/>
    </row>
    <row r="8" spans="1:11" hidden="1" x14ac:dyDescent="0.25">
      <c r="A8" s="954"/>
      <c r="B8" s="955"/>
      <c r="C8" s="955"/>
      <c r="D8" s="955"/>
      <c r="E8" s="955"/>
      <c r="F8" s="956"/>
      <c r="G8" s="954"/>
      <c r="H8" s="955"/>
      <c r="I8" s="955"/>
      <c r="J8" s="955"/>
      <c r="K8" s="956"/>
    </row>
    <row r="9" spans="1:11" hidden="1" x14ac:dyDescent="0.25">
      <c r="A9" s="954"/>
      <c r="B9" s="955"/>
      <c r="C9" s="955"/>
      <c r="D9" s="955"/>
      <c r="E9" s="955"/>
      <c r="F9" s="956"/>
      <c r="G9" s="954"/>
      <c r="H9" s="955"/>
      <c r="I9" s="955"/>
      <c r="J9" s="955"/>
      <c r="K9" s="956"/>
    </row>
    <row r="10" spans="1:11" hidden="1" x14ac:dyDescent="0.25">
      <c r="A10" s="954"/>
      <c r="B10" s="955"/>
      <c r="C10" s="955"/>
      <c r="D10" s="955"/>
      <c r="E10" s="955"/>
      <c r="F10" s="956"/>
      <c r="G10" s="954"/>
      <c r="H10" s="955"/>
      <c r="I10" s="955"/>
      <c r="J10" s="955"/>
      <c r="K10" s="956"/>
    </row>
    <row r="11" spans="1:11" hidden="1" x14ac:dyDescent="0.25">
      <c r="A11" s="954"/>
      <c r="B11" s="955"/>
      <c r="C11" s="955"/>
      <c r="D11" s="955"/>
      <c r="E11" s="955"/>
      <c r="F11" s="956"/>
      <c r="G11" s="954"/>
      <c r="H11" s="955"/>
      <c r="I11" s="955"/>
      <c r="J11" s="955"/>
      <c r="K11" s="956"/>
    </row>
    <row r="12" spans="1:11" hidden="1" x14ac:dyDescent="0.25">
      <c r="A12" s="954"/>
      <c r="B12" s="955"/>
      <c r="C12" s="955"/>
      <c r="D12" s="955"/>
      <c r="E12" s="955"/>
      <c r="F12" s="956"/>
      <c r="G12" s="954"/>
      <c r="H12" s="955"/>
      <c r="I12" s="955"/>
      <c r="J12" s="955"/>
      <c r="K12" s="956"/>
    </row>
    <row r="13" spans="1:11" hidden="1" x14ac:dyDescent="0.25">
      <c r="A13" s="954"/>
      <c r="B13" s="955"/>
      <c r="C13" s="955"/>
      <c r="D13" s="955"/>
      <c r="E13" s="955"/>
      <c r="F13" s="956"/>
      <c r="G13" s="954"/>
      <c r="H13" s="955"/>
      <c r="I13" s="955"/>
      <c r="J13" s="955"/>
      <c r="K13" s="956"/>
    </row>
    <row r="14" spans="1:11" hidden="1" x14ac:dyDescent="0.25">
      <c r="A14" s="954"/>
      <c r="B14" s="955"/>
      <c r="C14" s="955"/>
      <c r="D14" s="955"/>
      <c r="E14" s="955"/>
      <c r="F14" s="956"/>
      <c r="G14" s="954"/>
      <c r="H14" s="955"/>
      <c r="I14" s="955"/>
      <c r="J14" s="955"/>
      <c r="K14" s="956"/>
    </row>
    <row r="15" spans="1:11" hidden="1" x14ac:dyDescent="0.25">
      <c r="A15" s="954"/>
      <c r="B15" s="955"/>
      <c r="C15" s="955"/>
      <c r="D15" s="955"/>
      <c r="E15" s="955"/>
      <c r="F15" s="956"/>
      <c r="G15" s="954"/>
      <c r="H15" s="955"/>
      <c r="I15" s="955"/>
      <c r="J15" s="955"/>
      <c r="K15" s="956"/>
    </row>
    <row r="16" spans="1:11" hidden="1" x14ac:dyDescent="0.25">
      <c r="A16" s="954"/>
      <c r="B16" s="955"/>
      <c r="C16" s="955"/>
      <c r="D16" s="955"/>
      <c r="E16" s="955"/>
      <c r="F16" s="956"/>
      <c r="G16" s="954"/>
      <c r="H16" s="955"/>
      <c r="I16" s="955"/>
      <c r="J16" s="955"/>
      <c r="K16" s="956"/>
    </row>
    <row r="17" spans="1:11" hidden="1" x14ac:dyDescent="0.25">
      <c r="A17" s="954"/>
      <c r="B17" s="955"/>
      <c r="C17" s="955"/>
      <c r="D17" s="955"/>
      <c r="E17" s="955"/>
      <c r="F17" s="956"/>
      <c r="G17" s="954"/>
      <c r="H17" s="955"/>
      <c r="I17" s="955"/>
      <c r="J17" s="955"/>
      <c r="K17" s="956"/>
    </row>
    <row r="18" spans="1:11" hidden="1" x14ac:dyDescent="0.25">
      <c r="A18" s="954"/>
      <c r="B18" s="955"/>
      <c r="C18" s="955"/>
      <c r="D18" s="955"/>
      <c r="E18" s="955"/>
      <c r="F18" s="956"/>
      <c r="G18" s="954"/>
      <c r="H18" s="955"/>
      <c r="I18" s="955"/>
      <c r="J18" s="955"/>
      <c r="K18" s="956"/>
    </row>
    <row r="19" spans="1:11" hidden="1" x14ac:dyDescent="0.25">
      <c r="A19" s="954"/>
      <c r="B19" s="955"/>
      <c r="C19" s="955"/>
      <c r="D19" s="955"/>
      <c r="E19" s="955"/>
      <c r="F19" s="956"/>
      <c r="G19" s="954"/>
      <c r="H19" s="955"/>
      <c r="I19" s="955"/>
      <c r="J19" s="955"/>
      <c r="K19" s="956"/>
    </row>
    <row r="20" spans="1:11" hidden="1" x14ac:dyDescent="0.25">
      <c r="A20" s="960" t="s">
        <v>745</v>
      </c>
      <c r="B20" s="961"/>
      <c r="C20" s="961"/>
      <c r="D20" s="961"/>
      <c r="E20" s="961"/>
      <c r="F20" s="962"/>
      <c r="G20" s="966" t="s">
        <v>781</v>
      </c>
      <c r="H20" s="967"/>
      <c r="I20" s="967"/>
      <c r="J20" s="967"/>
      <c r="K20" s="968"/>
    </row>
    <row r="21" spans="1:11" ht="15.75" hidden="1" thickBot="1" x14ac:dyDescent="0.3">
      <c r="A21" s="963"/>
      <c r="B21" s="964"/>
      <c r="C21" s="964"/>
      <c r="D21" s="964"/>
      <c r="E21" s="964"/>
      <c r="F21" s="965"/>
      <c r="G21" s="969"/>
      <c r="H21" s="970"/>
      <c r="I21" s="970"/>
      <c r="J21" s="970"/>
      <c r="K21" s="971"/>
    </row>
    <row r="22" spans="1:11" hidden="1" x14ac:dyDescent="0.25">
      <c r="A22" s="957" t="s">
        <v>658</v>
      </c>
      <c r="B22" s="958"/>
      <c r="C22" s="958"/>
      <c r="D22" s="958"/>
      <c r="E22" s="958"/>
      <c r="F22" s="959"/>
      <c r="G22" s="957" t="s">
        <v>659</v>
      </c>
      <c r="H22" s="958"/>
      <c r="I22" s="958"/>
      <c r="J22" s="958"/>
      <c r="K22" s="959"/>
    </row>
    <row r="23" spans="1:11" hidden="1" x14ac:dyDescent="0.25">
      <c r="A23" s="954"/>
      <c r="B23" s="955"/>
      <c r="C23" s="955"/>
      <c r="D23" s="955"/>
      <c r="E23" s="955"/>
      <c r="F23" s="956"/>
      <c r="G23" s="954"/>
      <c r="H23" s="955"/>
      <c r="I23" s="955"/>
      <c r="J23" s="955"/>
      <c r="K23" s="956"/>
    </row>
    <row r="24" spans="1:11" hidden="1" x14ac:dyDescent="0.25">
      <c r="A24" s="954"/>
      <c r="B24" s="955"/>
      <c r="C24" s="955"/>
      <c r="D24" s="955"/>
      <c r="E24" s="955"/>
      <c r="F24" s="956"/>
      <c r="G24" s="954"/>
      <c r="H24" s="955"/>
      <c r="I24" s="955"/>
      <c r="J24" s="955"/>
      <c r="K24" s="956"/>
    </row>
    <row r="25" spans="1:11" hidden="1" x14ac:dyDescent="0.25">
      <c r="A25" s="954"/>
      <c r="B25" s="955"/>
      <c r="C25" s="955"/>
      <c r="D25" s="955"/>
      <c r="E25" s="955"/>
      <c r="F25" s="956"/>
      <c r="G25" s="954"/>
      <c r="H25" s="955"/>
      <c r="I25" s="955"/>
      <c r="J25" s="955"/>
      <c r="K25" s="956"/>
    </row>
    <row r="26" spans="1:11" hidden="1" x14ac:dyDescent="0.25">
      <c r="A26" s="954"/>
      <c r="B26" s="955"/>
      <c r="C26" s="955"/>
      <c r="D26" s="955"/>
      <c r="E26" s="955"/>
      <c r="F26" s="956"/>
      <c r="G26" s="954"/>
      <c r="H26" s="955"/>
      <c r="I26" s="955"/>
      <c r="J26" s="955"/>
      <c r="K26" s="956"/>
    </row>
    <row r="27" spans="1:11" hidden="1" x14ac:dyDescent="0.25">
      <c r="A27" s="954"/>
      <c r="B27" s="955"/>
      <c r="C27" s="955"/>
      <c r="D27" s="955"/>
      <c r="E27" s="955"/>
      <c r="F27" s="956"/>
      <c r="G27" s="954"/>
      <c r="H27" s="955"/>
      <c r="I27" s="955"/>
      <c r="J27" s="955"/>
      <c r="K27" s="956"/>
    </row>
    <row r="28" spans="1:11" hidden="1" x14ac:dyDescent="0.25">
      <c r="A28" s="954"/>
      <c r="B28" s="955"/>
      <c r="C28" s="955"/>
      <c r="D28" s="955"/>
      <c r="E28" s="955"/>
      <c r="F28" s="956"/>
      <c r="G28" s="954"/>
      <c r="H28" s="955"/>
      <c r="I28" s="955"/>
      <c r="J28" s="955"/>
      <c r="K28" s="956"/>
    </row>
    <row r="29" spans="1:11" hidden="1" x14ac:dyDescent="0.25">
      <c r="A29" s="954"/>
      <c r="B29" s="955"/>
      <c r="C29" s="955"/>
      <c r="D29" s="955"/>
      <c r="E29" s="955"/>
      <c r="F29" s="956"/>
      <c r="G29" s="954"/>
      <c r="H29" s="955"/>
      <c r="I29" s="955"/>
      <c r="J29" s="955"/>
      <c r="K29" s="956"/>
    </row>
    <row r="30" spans="1:11" hidden="1" x14ac:dyDescent="0.25">
      <c r="A30" s="954"/>
      <c r="B30" s="955"/>
      <c r="C30" s="955"/>
      <c r="D30" s="955"/>
      <c r="E30" s="955"/>
      <c r="F30" s="956"/>
      <c r="G30" s="954"/>
      <c r="H30" s="955"/>
      <c r="I30" s="955"/>
      <c r="J30" s="955"/>
      <c r="K30" s="956"/>
    </row>
    <row r="31" spans="1:11" hidden="1" x14ac:dyDescent="0.25">
      <c r="A31" s="954"/>
      <c r="B31" s="955"/>
      <c r="C31" s="955"/>
      <c r="D31" s="955"/>
      <c r="E31" s="955"/>
      <c r="F31" s="956"/>
      <c r="G31" s="954"/>
      <c r="H31" s="955"/>
      <c r="I31" s="955"/>
      <c r="J31" s="955"/>
      <c r="K31" s="956"/>
    </row>
    <row r="32" spans="1:11" hidden="1" x14ac:dyDescent="0.25">
      <c r="A32" s="954"/>
      <c r="B32" s="955"/>
      <c r="C32" s="955"/>
      <c r="D32" s="955"/>
      <c r="E32" s="955"/>
      <c r="F32" s="956"/>
      <c r="G32" s="954"/>
      <c r="H32" s="955"/>
      <c r="I32" s="955"/>
      <c r="J32" s="955"/>
      <c r="K32" s="956"/>
    </row>
    <row r="33" spans="1:11" hidden="1" x14ac:dyDescent="0.25">
      <c r="A33" s="954"/>
      <c r="B33" s="955"/>
      <c r="C33" s="955"/>
      <c r="D33" s="955"/>
      <c r="E33" s="955"/>
      <c r="F33" s="956"/>
      <c r="G33" s="954"/>
      <c r="H33" s="955"/>
      <c r="I33" s="955"/>
      <c r="J33" s="955"/>
      <c r="K33" s="956"/>
    </row>
    <row r="34" spans="1:11" hidden="1" x14ac:dyDescent="0.25">
      <c r="A34" s="954"/>
      <c r="B34" s="955"/>
      <c r="C34" s="955"/>
      <c r="D34" s="955"/>
      <c r="E34" s="955"/>
      <c r="F34" s="956"/>
      <c r="G34" s="954"/>
      <c r="H34" s="955"/>
      <c r="I34" s="955"/>
      <c r="J34" s="955"/>
      <c r="K34" s="956"/>
    </row>
    <row r="35" spans="1:11" hidden="1" x14ac:dyDescent="0.25">
      <c r="A35" s="954"/>
      <c r="B35" s="955"/>
      <c r="C35" s="955"/>
      <c r="D35" s="955"/>
      <c r="E35" s="955"/>
      <c r="F35" s="956"/>
      <c r="G35" s="954"/>
      <c r="H35" s="955"/>
      <c r="I35" s="955"/>
      <c r="J35" s="955"/>
      <c r="K35" s="956"/>
    </row>
    <row r="36" spans="1:11" hidden="1" x14ac:dyDescent="0.25">
      <c r="A36" s="960" t="s">
        <v>699</v>
      </c>
      <c r="B36" s="961"/>
      <c r="C36" s="961"/>
      <c r="D36" s="961"/>
      <c r="E36" s="961"/>
      <c r="F36" s="962"/>
      <c r="G36" s="966" t="s">
        <v>716</v>
      </c>
      <c r="H36" s="967"/>
      <c r="I36" s="967"/>
      <c r="J36" s="967"/>
      <c r="K36" s="968"/>
    </row>
    <row r="37" spans="1:11" ht="15.75" hidden="1" thickBot="1" x14ac:dyDescent="0.3">
      <c r="A37" s="963"/>
      <c r="B37" s="964"/>
      <c r="C37" s="964"/>
      <c r="D37" s="964"/>
      <c r="E37" s="964"/>
      <c r="F37" s="965"/>
      <c r="G37" s="969"/>
      <c r="H37" s="970"/>
      <c r="I37" s="970"/>
      <c r="J37" s="970"/>
      <c r="K37" s="971"/>
    </row>
    <row r="38" spans="1:11" hidden="1" x14ac:dyDescent="0.25">
      <c r="A38" s="957" t="s">
        <v>660</v>
      </c>
      <c r="B38" s="958"/>
      <c r="C38" s="958"/>
      <c r="D38" s="958"/>
      <c r="E38" s="958"/>
      <c r="F38" s="959"/>
      <c r="G38" s="957" t="s">
        <v>661</v>
      </c>
      <c r="H38" s="958"/>
      <c r="I38" s="958"/>
      <c r="J38" s="958"/>
      <c r="K38" s="959"/>
    </row>
    <row r="39" spans="1:11" hidden="1" x14ac:dyDescent="0.25">
      <c r="A39" s="954"/>
      <c r="B39" s="955"/>
      <c r="C39" s="955"/>
      <c r="D39" s="955"/>
      <c r="E39" s="955"/>
      <c r="F39" s="956"/>
      <c r="G39" s="954"/>
      <c r="H39" s="955"/>
      <c r="I39" s="955"/>
      <c r="J39" s="955"/>
      <c r="K39" s="956"/>
    </row>
    <row r="40" spans="1:11" hidden="1" x14ac:dyDescent="0.25">
      <c r="A40" s="954"/>
      <c r="B40" s="955"/>
      <c r="C40" s="955"/>
      <c r="D40" s="955"/>
      <c r="E40" s="955"/>
      <c r="F40" s="956"/>
      <c r="G40" s="954"/>
      <c r="H40" s="955"/>
      <c r="I40" s="955"/>
      <c r="J40" s="955"/>
      <c r="K40" s="956"/>
    </row>
    <row r="41" spans="1:11" hidden="1" x14ac:dyDescent="0.25">
      <c r="A41" s="954"/>
      <c r="B41" s="955"/>
      <c r="C41" s="955"/>
      <c r="D41" s="955"/>
      <c r="E41" s="955"/>
      <c r="F41" s="956"/>
      <c r="G41" s="954"/>
      <c r="H41" s="955"/>
      <c r="I41" s="955"/>
      <c r="J41" s="955"/>
      <c r="K41" s="956"/>
    </row>
    <row r="42" spans="1:11" hidden="1" x14ac:dyDescent="0.25">
      <c r="A42" s="954"/>
      <c r="B42" s="955"/>
      <c r="C42" s="955"/>
      <c r="D42" s="955"/>
      <c r="E42" s="955"/>
      <c r="F42" s="956"/>
      <c r="G42" s="954"/>
      <c r="H42" s="955"/>
      <c r="I42" s="955"/>
      <c r="J42" s="955"/>
      <c r="K42" s="956"/>
    </row>
    <row r="43" spans="1:11" hidden="1" x14ac:dyDescent="0.25">
      <c r="A43" s="954"/>
      <c r="B43" s="955"/>
      <c r="C43" s="955"/>
      <c r="D43" s="955"/>
      <c r="E43" s="955"/>
      <c r="F43" s="956"/>
      <c r="G43" s="954"/>
      <c r="H43" s="955"/>
      <c r="I43" s="955"/>
      <c r="J43" s="955"/>
      <c r="K43" s="956"/>
    </row>
    <row r="44" spans="1:11" hidden="1" x14ac:dyDescent="0.25">
      <c r="A44" s="954"/>
      <c r="B44" s="955"/>
      <c r="C44" s="955"/>
      <c r="D44" s="955"/>
      <c r="E44" s="955"/>
      <c r="F44" s="956"/>
      <c r="G44" s="954"/>
      <c r="H44" s="955"/>
      <c r="I44" s="955"/>
      <c r="J44" s="955"/>
      <c r="K44" s="956"/>
    </row>
    <row r="45" spans="1:11" hidden="1" x14ac:dyDescent="0.25">
      <c r="A45" s="954"/>
      <c r="B45" s="955"/>
      <c r="C45" s="955"/>
      <c r="D45" s="955"/>
      <c r="E45" s="955"/>
      <c r="F45" s="956"/>
      <c r="G45" s="954"/>
      <c r="H45" s="955"/>
      <c r="I45" s="955"/>
      <c r="J45" s="955"/>
      <c r="K45" s="956"/>
    </row>
    <row r="46" spans="1:11" hidden="1" x14ac:dyDescent="0.25">
      <c r="A46" s="954"/>
      <c r="B46" s="955"/>
      <c r="C46" s="955"/>
      <c r="D46" s="955"/>
      <c r="E46" s="955"/>
      <c r="F46" s="956"/>
      <c r="G46" s="954"/>
      <c r="H46" s="955"/>
      <c r="I46" s="955"/>
      <c r="J46" s="955"/>
      <c r="K46" s="956"/>
    </row>
    <row r="47" spans="1:11" hidden="1" x14ac:dyDescent="0.25">
      <c r="A47" s="954"/>
      <c r="B47" s="955"/>
      <c r="C47" s="955"/>
      <c r="D47" s="955"/>
      <c r="E47" s="955"/>
      <c r="F47" s="956"/>
      <c r="G47" s="954"/>
      <c r="H47" s="955"/>
      <c r="I47" s="955"/>
      <c r="J47" s="955"/>
      <c r="K47" s="956"/>
    </row>
    <row r="48" spans="1:11" hidden="1" x14ac:dyDescent="0.25">
      <c r="A48" s="954"/>
      <c r="B48" s="955"/>
      <c r="C48" s="955"/>
      <c r="D48" s="955"/>
      <c r="E48" s="955"/>
      <c r="F48" s="956"/>
      <c r="G48" s="954"/>
      <c r="H48" s="955"/>
      <c r="I48" s="955"/>
      <c r="J48" s="955"/>
      <c r="K48" s="956"/>
    </row>
    <row r="49" spans="1:11" hidden="1" x14ac:dyDescent="0.25">
      <c r="A49" s="954"/>
      <c r="B49" s="955"/>
      <c r="C49" s="955"/>
      <c r="D49" s="955"/>
      <c r="E49" s="955"/>
      <c r="F49" s="956"/>
      <c r="G49" s="954"/>
      <c r="H49" s="955"/>
      <c r="I49" s="955"/>
      <c r="J49" s="955"/>
      <c r="K49" s="956"/>
    </row>
    <row r="50" spans="1:11" hidden="1" x14ac:dyDescent="0.25">
      <c r="A50" s="954"/>
      <c r="B50" s="955"/>
      <c r="C50" s="955"/>
      <c r="D50" s="955"/>
      <c r="E50" s="955"/>
      <c r="F50" s="956"/>
      <c r="G50" s="954"/>
      <c r="H50" s="955"/>
      <c r="I50" s="955"/>
      <c r="J50" s="955"/>
      <c r="K50" s="956"/>
    </row>
    <row r="51" spans="1:11" hidden="1" x14ac:dyDescent="0.25">
      <c r="A51" s="954"/>
      <c r="B51" s="955"/>
      <c r="C51" s="955"/>
      <c r="D51" s="955"/>
      <c r="E51" s="955"/>
      <c r="F51" s="956"/>
      <c r="G51" s="954"/>
      <c r="H51" s="955"/>
      <c r="I51" s="955"/>
      <c r="J51" s="955"/>
      <c r="K51" s="956"/>
    </row>
    <row r="52" spans="1:11" hidden="1" x14ac:dyDescent="0.25">
      <c r="A52" s="966" t="s">
        <v>695</v>
      </c>
      <c r="B52" s="967"/>
      <c r="C52" s="967"/>
      <c r="D52" s="967"/>
      <c r="E52" s="967"/>
      <c r="F52" s="968"/>
      <c r="G52" s="966" t="s">
        <v>717</v>
      </c>
      <c r="H52" s="967"/>
      <c r="I52" s="967"/>
      <c r="J52" s="967"/>
      <c r="K52" s="968"/>
    </row>
    <row r="53" spans="1:11" ht="15.75" hidden="1" thickBot="1" x14ac:dyDescent="0.3">
      <c r="A53" s="969"/>
      <c r="B53" s="970"/>
      <c r="C53" s="970"/>
      <c r="D53" s="970"/>
      <c r="E53" s="970"/>
      <c r="F53" s="971"/>
      <c r="G53" s="969"/>
      <c r="H53" s="970"/>
      <c r="I53" s="970"/>
      <c r="J53" s="970"/>
      <c r="K53" s="971"/>
    </row>
    <row r="54" spans="1:11" x14ac:dyDescent="0.25">
      <c r="A54" s="954"/>
      <c r="B54" s="955"/>
      <c r="C54" s="955"/>
      <c r="D54" s="955"/>
      <c r="E54" s="955"/>
      <c r="F54" s="956"/>
      <c r="G54" s="954" t="s">
        <v>587</v>
      </c>
      <c r="H54" s="955"/>
      <c r="I54" s="955"/>
      <c r="J54" s="955"/>
      <c r="K54" s="956"/>
    </row>
    <row r="55" spans="1:11" x14ac:dyDescent="0.25">
      <c r="A55" s="954"/>
      <c r="B55" s="955"/>
      <c r="C55" s="955"/>
      <c r="D55" s="955"/>
      <c r="E55" s="955"/>
      <c r="F55" s="956"/>
      <c r="G55" s="954"/>
      <c r="H55" s="955"/>
      <c r="I55" s="955"/>
      <c r="J55" s="955"/>
      <c r="K55" s="956"/>
    </row>
    <row r="56" spans="1:11" x14ac:dyDescent="0.25">
      <c r="A56" s="954"/>
      <c r="B56" s="955"/>
      <c r="C56" s="955"/>
      <c r="D56" s="955"/>
      <c r="E56" s="955"/>
      <c r="F56" s="956"/>
      <c r="G56" s="954"/>
      <c r="H56" s="955"/>
      <c r="I56" s="955"/>
      <c r="J56" s="955"/>
      <c r="K56" s="956"/>
    </row>
    <row r="57" spans="1:11" x14ac:dyDescent="0.25">
      <c r="A57" s="954"/>
      <c r="B57" s="955"/>
      <c r="C57" s="955"/>
      <c r="D57" s="955"/>
      <c r="E57" s="955"/>
      <c r="F57" s="956"/>
      <c r="G57" s="954"/>
      <c r="H57" s="955"/>
      <c r="I57" s="955"/>
      <c r="J57" s="955"/>
      <c r="K57" s="956"/>
    </row>
    <row r="58" spans="1:11" x14ac:dyDescent="0.25">
      <c r="A58" s="954"/>
      <c r="B58" s="955"/>
      <c r="C58" s="955"/>
      <c r="D58" s="955"/>
      <c r="E58" s="955"/>
      <c r="F58" s="956"/>
      <c r="G58" s="954"/>
      <c r="H58" s="955"/>
      <c r="I58" s="955"/>
      <c r="J58" s="955"/>
      <c r="K58" s="956"/>
    </row>
    <row r="59" spans="1:11" x14ac:dyDescent="0.25">
      <c r="A59" s="954"/>
      <c r="B59" s="955"/>
      <c r="C59" s="955"/>
      <c r="D59" s="955"/>
      <c r="E59" s="955"/>
      <c r="F59" s="956"/>
      <c r="G59" s="954"/>
      <c r="H59" s="955"/>
      <c r="I59" s="955"/>
      <c r="J59" s="955"/>
      <c r="K59" s="956"/>
    </row>
    <row r="60" spans="1:11" x14ac:dyDescent="0.25">
      <c r="A60" s="954"/>
      <c r="B60" s="955"/>
      <c r="C60" s="955"/>
      <c r="D60" s="955"/>
      <c r="E60" s="955"/>
      <c r="F60" s="956"/>
      <c r="G60" s="954"/>
      <c r="H60" s="955"/>
      <c r="I60" s="955"/>
      <c r="J60" s="955"/>
      <c r="K60" s="956"/>
    </row>
    <row r="61" spans="1:11" x14ac:dyDescent="0.25">
      <c r="A61" s="954"/>
      <c r="B61" s="955"/>
      <c r="C61" s="955"/>
      <c r="D61" s="955"/>
      <c r="E61" s="955"/>
      <c r="F61" s="956"/>
      <c r="G61" s="954"/>
      <c r="H61" s="955"/>
      <c r="I61" s="955"/>
      <c r="J61" s="955"/>
      <c r="K61" s="956"/>
    </row>
    <row r="62" spans="1:11" x14ac:dyDescent="0.25">
      <c r="A62" s="954"/>
      <c r="B62" s="955"/>
      <c r="C62" s="955"/>
      <c r="D62" s="955"/>
      <c r="E62" s="955"/>
      <c r="F62" s="956"/>
      <c r="G62" s="954"/>
      <c r="H62" s="955"/>
      <c r="I62" s="955"/>
      <c r="J62" s="955"/>
      <c r="K62" s="956"/>
    </row>
    <row r="63" spans="1:11" x14ac:dyDescent="0.25">
      <c r="A63" s="954"/>
      <c r="B63" s="955"/>
      <c r="C63" s="955"/>
      <c r="D63" s="955"/>
      <c r="E63" s="955"/>
      <c r="F63" s="956"/>
      <c r="G63" s="954"/>
      <c r="H63" s="955"/>
      <c r="I63" s="955"/>
      <c r="J63" s="955"/>
      <c r="K63" s="956"/>
    </row>
    <row r="64" spans="1:11" x14ac:dyDescent="0.25">
      <c r="A64" s="954"/>
      <c r="B64" s="955"/>
      <c r="C64" s="955"/>
      <c r="D64" s="955"/>
      <c r="E64" s="955"/>
      <c r="F64" s="956"/>
      <c r="G64" s="954"/>
      <c r="H64" s="955"/>
      <c r="I64" s="955"/>
      <c r="J64" s="955"/>
      <c r="K64" s="956"/>
    </row>
    <row r="65" spans="1:11" x14ac:dyDescent="0.25">
      <c r="A65" s="954"/>
      <c r="B65" s="955"/>
      <c r="C65" s="955"/>
      <c r="D65" s="955"/>
      <c r="E65" s="955"/>
      <c r="F65" s="956"/>
      <c r="G65" s="954"/>
      <c r="H65" s="955"/>
      <c r="I65" s="955"/>
      <c r="J65" s="955"/>
      <c r="K65" s="956"/>
    </row>
    <row r="66" spans="1:11" x14ac:dyDescent="0.25">
      <c r="A66" s="954"/>
      <c r="B66" s="955"/>
      <c r="C66" s="955"/>
      <c r="D66" s="955"/>
      <c r="E66" s="955"/>
      <c r="F66" s="956"/>
      <c r="G66" s="954"/>
      <c r="H66" s="955"/>
      <c r="I66" s="955"/>
      <c r="J66" s="955"/>
      <c r="K66" s="956"/>
    </row>
    <row r="67" spans="1:11" ht="15.75" thickBot="1" x14ac:dyDescent="0.3">
      <c r="A67" s="954"/>
      <c r="B67" s="955"/>
      <c r="C67" s="955"/>
      <c r="D67" s="955"/>
      <c r="E67" s="955"/>
      <c r="F67" s="956"/>
      <c r="G67" s="954"/>
      <c r="H67" s="955"/>
      <c r="I67" s="955"/>
      <c r="J67" s="955"/>
      <c r="K67" s="956"/>
    </row>
    <row r="68" spans="1:11" x14ac:dyDescent="0.25">
      <c r="A68" s="960" t="s">
        <v>856</v>
      </c>
      <c r="B68" s="961"/>
      <c r="C68" s="961"/>
      <c r="D68" s="961"/>
      <c r="E68" s="961"/>
      <c r="F68" s="962"/>
      <c r="G68" s="966" t="s">
        <v>940</v>
      </c>
      <c r="H68" s="967"/>
      <c r="I68" s="967"/>
      <c r="J68" s="967"/>
      <c r="K68" s="968"/>
    </row>
    <row r="69" spans="1:11" ht="15.75" thickBot="1" x14ac:dyDescent="0.3">
      <c r="A69" s="963"/>
      <c r="B69" s="964"/>
      <c r="C69" s="964"/>
      <c r="D69" s="964"/>
      <c r="E69" s="964"/>
      <c r="F69" s="965"/>
      <c r="G69" s="969"/>
      <c r="H69" s="970"/>
      <c r="I69" s="970"/>
      <c r="J69" s="970"/>
      <c r="K69" s="971"/>
    </row>
    <row r="70" spans="1:11" x14ac:dyDescent="0.25">
      <c r="A70" s="957" t="s">
        <v>658</v>
      </c>
      <c r="B70" s="958"/>
      <c r="C70" s="958"/>
      <c r="D70" s="958"/>
      <c r="E70" s="958"/>
      <c r="F70" s="959"/>
      <c r="G70" s="957" t="s">
        <v>659</v>
      </c>
      <c r="H70" s="958"/>
      <c r="I70" s="958"/>
      <c r="J70" s="958"/>
      <c r="K70" s="959"/>
    </row>
    <row r="71" spans="1:11" x14ac:dyDescent="0.25">
      <c r="A71" s="954"/>
      <c r="B71" s="955"/>
      <c r="C71" s="955"/>
      <c r="D71" s="955"/>
      <c r="E71" s="955"/>
      <c r="F71" s="956"/>
      <c r="G71" s="954"/>
      <c r="H71" s="955"/>
      <c r="I71" s="955"/>
      <c r="J71" s="955"/>
      <c r="K71" s="956"/>
    </row>
    <row r="72" spans="1:11" x14ac:dyDescent="0.25">
      <c r="A72" s="954"/>
      <c r="B72" s="955"/>
      <c r="C72" s="955"/>
      <c r="D72" s="955"/>
      <c r="E72" s="955"/>
      <c r="F72" s="956"/>
      <c r="G72" s="954"/>
      <c r="H72" s="955"/>
      <c r="I72" s="955"/>
      <c r="J72" s="955"/>
      <c r="K72" s="956"/>
    </row>
    <row r="73" spans="1:11" x14ac:dyDescent="0.25">
      <c r="A73" s="954"/>
      <c r="B73" s="955"/>
      <c r="C73" s="955"/>
      <c r="D73" s="955"/>
      <c r="E73" s="955"/>
      <c r="F73" s="956"/>
      <c r="G73" s="954"/>
      <c r="H73" s="955"/>
      <c r="I73" s="955"/>
      <c r="J73" s="955"/>
      <c r="K73" s="956"/>
    </row>
    <row r="74" spans="1:11" x14ac:dyDescent="0.25">
      <c r="A74" s="954"/>
      <c r="B74" s="955"/>
      <c r="C74" s="955"/>
      <c r="D74" s="955"/>
      <c r="E74" s="955"/>
      <c r="F74" s="956"/>
      <c r="G74" s="954"/>
      <c r="H74" s="955"/>
      <c r="I74" s="955"/>
      <c r="J74" s="955"/>
      <c r="K74" s="956"/>
    </row>
    <row r="75" spans="1:11" x14ac:dyDescent="0.25">
      <c r="A75" s="954"/>
      <c r="B75" s="955"/>
      <c r="C75" s="955"/>
      <c r="D75" s="955"/>
      <c r="E75" s="955"/>
      <c r="F75" s="956"/>
      <c r="G75" s="954"/>
      <c r="H75" s="955"/>
      <c r="I75" s="955"/>
      <c r="J75" s="955"/>
      <c r="K75" s="956"/>
    </row>
    <row r="76" spans="1:11" x14ac:dyDescent="0.25">
      <c r="A76" s="954"/>
      <c r="B76" s="955"/>
      <c r="C76" s="955"/>
      <c r="D76" s="955"/>
      <c r="E76" s="955"/>
      <c r="F76" s="956"/>
      <c r="G76" s="954"/>
      <c r="H76" s="955"/>
      <c r="I76" s="955"/>
      <c r="J76" s="955"/>
      <c r="K76" s="956"/>
    </row>
    <row r="77" spans="1:11" x14ac:dyDescent="0.25">
      <c r="A77" s="954"/>
      <c r="B77" s="955"/>
      <c r="C77" s="955"/>
      <c r="D77" s="955"/>
      <c r="E77" s="955"/>
      <c r="F77" s="956"/>
      <c r="G77" s="954"/>
      <c r="H77" s="955"/>
      <c r="I77" s="955"/>
      <c r="J77" s="955"/>
      <c r="K77" s="956"/>
    </row>
    <row r="78" spans="1:11" x14ac:dyDescent="0.25">
      <c r="A78" s="954"/>
      <c r="B78" s="955"/>
      <c r="C78" s="955"/>
      <c r="D78" s="955"/>
      <c r="E78" s="955"/>
      <c r="F78" s="956"/>
      <c r="G78" s="954"/>
      <c r="H78" s="955"/>
      <c r="I78" s="955"/>
      <c r="J78" s="955"/>
      <c r="K78" s="956"/>
    </row>
    <row r="79" spans="1:11" x14ac:dyDescent="0.25">
      <c r="A79" s="954"/>
      <c r="B79" s="955"/>
      <c r="C79" s="955"/>
      <c r="D79" s="955"/>
      <c r="E79" s="955"/>
      <c r="F79" s="956"/>
      <c r="G79" s="954"/>
      <c r="H79" s="955"/>
      <c r="I79" s="955"/>
      <c r="J79" s="955"/>
      <c r="K79" s="956"/>
    </row>
    <row r="80" spans="1:11" x14ac:dyDescent="0.25">
      <c r="A80" s="954"/>
      <c r="B80" s="955"/>
      <c r="C80" s="955"/>
      <c r="D80" s="955"/>
      <c r="E80" s="955"/>
      <c r="F80" s="956"/>
      <c r="G80" s="954"/>
      <c r="H80" s="955"/>
      <c r="I80" s="955"/>
      <c r="J80" s="955"/>
      <c r="K80" s="956"/>
    </row>
    <row r="81" spans="1:11" x14ac:dyDescent="0.25">
      <c r="A81" s="954"/>
      <c r="B81" s="955"/>
      <c r="C81" s="955"/>
      <c r="D81" s="955"/>
      <c r="E81" s="955"/>
      <c r="F81" s="956"/>
      <c r="G81" s="954"/>
      <c r="H81" s="955"/>
      <c r="I81" s="955"/>
      <c r="J81" s="955"/>
      <c r="K81" s="956"/>
    </row>
    <row r="82" spans="1:11" x14ac:dyDescent="0.25">
      <c r="A82" s="954"/>
      <c r="B82" s="955"/>
      <c r="C82" s="955"/>
      <c r="D82" s="955"/>
      <c r="E82" s="955"/>
      <c r="F82" s="956"/>
      <c r="G82" s="954"/>
      <c r="H82" s="955"/>
      <c r="I82" s="955"/>
      <c r="J82" s="955"/>
      <c r="K82" s="956"/>
    </row>
    <row r="83" spans="1:11" ht="15.75" thickBot="1" x14ac:dyDescent="0.3">
      <c r="A83" s="954"/>
      <c r="B83" s="955"/>
      <c r="C83" s="955"/>
      <c r="D83" s="955"/>
      <c r="E83" s="955"/>
      <c r="F83" s="956"/>
      <c r="G83" s="954"/>
      <c r="H83" s="955"/>
      <c r="I83" s="955"/>
      <c r="J83" s="955"/>
      <c r="K83" s="956"/>
    </row>
    <row r="84" spans="1:11" x14ac:dyDescent="0.25">
      <c r="A84" s="960" t="s">
        <v>941</v>
      </c>
      <c r="B84" s="961"/>
      <c r="C84" s="961"/>
      <c r="D84" s="961"/>
      <c r="E84" s="961"/>
      <c r="F84" s="962"/>
      <c r="G84" s="966" t="s">
        <v>942</v>
      </c>
      <c r="H84" s="967"/>
      <c r="I84" s="967"/>
      <c r="J84" s="967"/>
      <c r="K84" s="968"/>
    </row>
    <row r="85" spans="1:11" ht="15.75" thickBot="1" x14ac:dyDescent="0.3">
      <c r="A85" s="963"/>
      <c r="B85" s="964"/>
      <c r="C85" s="964"/>
      <c r="D85" s="964"/>
      <c r="E85" s="964"/>
      <c r="F85" s="965"/>
      <c r="G85" s="969"/>
      <c r="H85" s="970"/>
      <c r="I85" s="970"/>
      <c r="J85" s="970"/>
      <c r="K85" s="971"/>
    </row>
    <row r="86" spans="1:11" x14ac:dyDescent="0.25">
      <c r="A86" s="957" t="s">
        <v>660</v>
      </c>
      <c r="B86" s="958"/>
      <c r="C86" s="958"/>
      <c r="D86" s="958"/>
      <c r="E86" s="958"/>
      <c r="F86" s="959"/>
      <c r="G86" s="957" t="s">
        <v>661</v>
      </c>
      <c r="H86" s="958"/>
      <c r="I86" s="958"/>
      <c r="J86" s="958"/>
      <c r="K86" s="959"/>
    </row>
    <row r="87" spans="1:11" x14ac:dyDescent="0.25">
      <c r="A87" s="954"/>
      <c r="B87" s="955"/>
      <c r="C87" s="955"/>
      <c r="D87" s="955"/>
      <c r="E87" s="955"/>
      <c r="F87" s="956"/>
      <c r="G87" s="954"/>
      <c r="H87" s="955"/>
      <c r="I87" s="955"/>
      <c r="J87" s="955"/>
      <c r="K87" s="956"/>
    </row>
    <row r="88" spans="1:11" x14ac:dyDescent="0.25">
      <c r="A88" s="954"/>
      <c r="B88" s="955"/>
      <c r="C88" s="955"/>
      <c r="D88" s="955"/>
      <c r="E88" s="955"/>
      <c r="F88" s="956"/>
      <c r="G88" s="954"/>
      <c r="H88" s="955"/>
      <c r="I88" s="955"/>
      <c r="J88" s="955"/>
      <c r="K88" s="956"/>
    </row>
    <row r="89" spans="1:11" x14ac:dyDescent="0.25">
      <c r="A89" s="954"/>
      <c r="B89" s="955"/>
      <c r="C89" s="955"/>
      <c r="D89" s="955"/>
      <c r="E89" s="955"/>
      <c r="F89" s="956"/>
      <c r="G89" s="954"/>
      <c r="H89" s="955"/>
      <c r="I89" s="955"/>
      <c r="J89" s="955"/>
      <c r="K89" s="956"/>
    </row>
    <row r="90" spans="1:11" x14ac:dyDescent="0.25">
      <c r="A90" s="954"/>
      <c r="B90" s="955"/>
      <c r="C90" s="955"/>
      <c r="D90" s="955"/>
      <c r="E90" s="955"/>
      <c r="F90" s="956"/>
      <c r="G90" s="954"/>
      <c r="H90" s="955"/>
      <c r="I90" s="955"/>
      <c r="J90" s="955"/>
      <c r="K90" s="956"/>
    </row>
    <row r="91" spans="1:11" x14ac:dyDescent="0.25">
      <c r="A91" s="954"/>
      <c r="B91" s="955"/>
      <c r="C91" s="955"/>
      <c r="D91" s="955"/>
      <c r="E91" s="955"/>
      <c r="F91" s="956"/>
      <c r="G91" s="954"/>
      <c r="H91" s="955"/>
      <c r="I91" s="955"/>
      <c r="J91" s="955"/>
      <c r="K91" s="956"/>
    </row>
    <row r="92" spans="1:11" x14ac:dyDescent="0.25">
      <c r="A92" s="954"/>
      <c r="B92" s="955"/>
      <c r="C92" s="955"/>
      <c r="D92" s="955"/>
      <c r="E92" s="955"/>
      <c r="F92" s="956"/>
      <c r="G92" s="954"/>
      <c r="H92" s="955"/>
      <c r="I92" s="955"/>
      <c r="J92" s="955"/>
      <c r="K92" s="956"/>
    </row>
    <row r="93" spans="1:11" x14ac:dyDescent="0.25">
      <c r="A93" s="954"/>
      <c r="B93" s="955"/>
      <c r="C93" s="955"/>
      <c r="D93" s="955"/>
      <c r="E93" s="955"/>
      <c r="F93" s="956"/>
      <c r="G93" s="954"/>
      <c r="H93" s="955"/>
      <c r="I93" s="955"/>
      <c r="J93" s="955"/>
      <c r="K93" s="956"/>
    </row>
    <row r="94" spans="1:11" x14ac:dyDescent="0.25">
      <c r="A94" s="954"/>
      <c r="B94" s="955"/>
      <c r="C94" s="955"/>
      <c r="D94" s="955"/>
      <c r="E94" s="955"/>
      <c r="F94" s="956"/>
      <c r="G94" s="954"/>
      <c r="H94" s="955"/>
      <c r="I94" s="955"/>
      <c r="J94" s="955"/>
      <c r="K94" s="956"/>
    </row>
    <row r="95" spans="1:11" x14ac:dyDescent="0.25">
      <c r="A95" s="954"/>
      <c r="B95" s="955"/>
      <c r="C95" s="955"/>
      <c r="D95" s="955"/>
      <c r="E95" s="955"/>
      <c r="F95" s="956"/>
      <c r="G95" s="954"/>
      <c r="H95" s="955"/>
      <c r="I95" s="955"/>
      <c r="J95" s="955"/>
      <c r="K95" s="956"/>
    </row>
    <row r="96" spans="1:11" x14ac:dyDescent="0.25">
      <c r="A96" s="954"/>
      <c r="B96" s="955"/>
      <c r="C96" s="955"/>
      <c r="D96" s="955"/>
      <c r="E96" s="955"/>
      <c r="F96" s="956"/>
      <c r="G96" s="954"/>
      <c r="H96" s="955"/>
      <c r="I96" s="955"/>
      <c r="J96" s="955"/>
      <c r="K96" s="956"/>
    </row>
    <row r="97" spans="1:11" x14ac:dyDescent="0.25">
      <c r="A97" s="954"/>
      <c r="B97" s="955"/>
      <c r="C97" s="955"/>
      <c r="D97" s="955"/>
      <c r="E97" s="955"/>
      <c r="F97" s="956"/>
      <c r="G97" s="954"/>
      <c r="H97" s="955"/>
      <c r="I97" s="955"/>
      <c r="J97" s="955"/>
      <c r="K97" s="956"/>
    </row>
    <row r="98" spans="1:11" x14ac:dyDescent="0.25">
      <c r="A98" s="954"/>
      <c r="B98" s="955"/>
      <c r="C98" s="955"/>
      <c r="D98" s="955"/>
      <c r="E98" s="955"/>
      <c r="F98" s="956"/>
      <c r="G98" s="954"/>
      <c r="H98" s="955"/>
      <c r="I98" s="955"/>
      <c r="J98" s="955"/>
      <c r="K98" s="956"/>
    </row>
    <row r="99" spans="1:11" ht="15.75" thickBot="1" x14ac:dyDescent="0.3">
      <c r="A99" s="954"/>
      <c r="B99" s="955"/>
      <c r="C99" s="955"/>
      <c r="D99" s="955"/>
      <c r="E99" s="955"/>
      <c r="F99" s="956"/>
      <c r="G99" s="954"/>
      <c r="H99" s="955"/>
      <c r="I99" s="955"/>
      <c r="J99" s="955"/>
      <c r="K99" s="956"/>
    </row>
    <row r="100" spans="1:11" x14ac:dyDescent="0.25">
      <c r="A100" s="966" t="s">
        <v>943</v>
      </c>
      <c r="B100" s="967"/>
      <c r="C100" s="967"/>
      <c r="D100" s="967"/>
      <c r="E100" s="967"/>
      <c r="F100" s="968"/>
      <c r="G100" s="966" t="s">
        <v>944</v>
      </c>
      <c r="H100" s="967"/>
      <c r="I100" s="967"/>
      <c r="J100" s="967"/>
      <c r="K100" s="968"/>
    </row>
    <row r="101" spans="1:11" ht="15.75" thickBot="1" x14ac:dyDescent="0.3">
      <c r="A101" s="969"/>
      <c r="B101" s="970"/>
      <c r="C101" s="970"/>
      <c r="D101" s="970"/>
      <c r="E101" s="970"/>
      <c r="F101" s="971"/>
      <c r="G101" s="969"/>
      <c r="H101" s="970"/>
      <c r="I101" s="970"/>
      <c r="J101" s="970"/>
      <c r="K101" s="971"/>
    </row>
    <row r="102" spans="1:11" x14ac:dyDescent="0.25">
      <c r="A102" s="954" t="s">
        <v>586</v>
      </c>
      <c r="B102" s="955"/>
      <c r="C102" s="955"/>
      <c r="D102" s="955"/>
      <c r="E102" s="955"/>
      <c r="F102" s="956"/>
      <c r="G102" s="954" t="s">
        <v>587</v>
      </c>
      <c r="H102" s="955"/>
      <c r="I102" s="955"/>
      <c r="J102" s="955"/>
      <c r="K102" s="956"/>
    </row>
    <row r="103" spans="1:11" x14ac:dyDescent="0.25">
      <c r="A103" s="954"/>
      <c r="B103" s="955"/>
      <c r="C103" s="955"/>
      <c r="D103" s="955"/>
      <c r="E103" s="955"/>
      <c r="F103" s="956"/>
      <c r="G103" s="954"/>
      <c r="H103" s="955"/>
      <c r="I103" s="955"/>
      <c r="J103" s="955"/>
      <c r="K103" s="956"/>
    </row>
    <row r="104" spans="1:11" x14ac:dyDescent="0.25">
      <c r="A104" s="954"/>
      <c r="B104" s="955"/>
      <c r="C104" s="955"/>
      <c r="D104" s="955"/>
      <c r="E104" s="955"/>
      <c r="F104" s="956"/>
      <c r="G104" s="954"/>
      <c r="H104" s="955"/>
      <c r="I104" s="955"/>
      <c r="J104" s="955"/>
      <c r="K104" s="956"/>
    </row>
    <row r="105" spans="1:11" x14ac:dyDescent="0.25">
      <c r="A105" s="954"/>
      <c r="B105" s="955"/>
      <c r="C105" s="955"/>
      <c r="D105" s="955"/>
      <c r="E105" s="955"/>
      <c r="F105" s="956"/>
      <c r="G105" s="954"/>
      <c r="H105" s="955"/>
      <c r="I105" s="955"/>
      <c r="J105" s="955"/>
      <c r="K105" s="956"/>
    </row>
    <row r="106" spans="1:11" x14ac:dyDescent="0.25">
      <c r="A106" s="954"/>
      <c r="B106" s="955"/>
      <c r="C106" s="955"/>
      <c r="D106" s="955"/>
      <c r="E106" s="955"/>
      <c r="F106" s="956"/>
      <c r="G106" s="954"/>
      <c r="H106" s="955"/>
      <c r="I106" s="955"/>
      <c r="J106" s="955"/>
      <c r="K106" s="956"/>
    </row>
    <row r="107" spans="1:11" x14ac:dyDescent="0.25">
      <c r="A107" s="954"/>
      <c r="B107" s="955"/>
      <c r="C107" s="955"/>
      <c r="D107" s="955"/>
      <c r="E107" s="955"/>
      <c r="F107" s="956"/>
      <c r="G107" s="954"/>
      <c r="H107" s="955"/>
      <c r="I107" s="955"/>
      <c r="J107" s="955"/>
      <c r="K107" s="956"/>
    </row>
    <row r="108" spans="1:11" x14ac:dyDescent="0.25">
      <c r="A108" s="954"/>
      <c r="B108" s="955"/>
      <c r="C108" s="955"/>
      <c r="D108" s="955"/>
      <c r="E108" s="955"/>
      <c r="F108" s="956"/>
      <c r="G108" s="954"/>
      <c r="H108" s="955"/>
      <c r="I108" s="955"/>
      <c r="J108" s="955"/>
      <c r="K108" s="956"/>
    </row>
    <row r="109" spans="1:11" x14ac:dyDescent="0.25">
      <c r="A109" s="954"/>
      <c r="B109" s="955"/>
      <c r="C109" s="955"/>
      <c r="D109" s="955"/>
      <c r="E109" s="955"/>
      <c r="F109" s="956"/>
      <c r="G109" s="954"/>
      <c r="H109" s="955"/>
      <c r="I109" s="955"/>
      <c r="J109" s="955"/>
      <c r="K109" s="956"/>
    </row>
    <row r="110" spans="1:11" x14ac:dyDescent="0.25">
      <c r="A110" s="954"/>
      <c r="B110" s="955"/>
      <c r="C110" s="955"/>
      <c r="D110" s="955"/>
      <c r="E110" s="955"/>
      <c r="F110" s="956"/>
      <c r="G110" s="954"/>
      <c r="H110" s="955"/>
      <c r="I110" s="955"/>
      <c r="J110" s="955"/>
      <c r="K110" s="956"/>
    </row>
    <row r="111" spans="1:11" x14ac:dyDescent="0.25">
      <c r="A111" s="954"/>
      <c r="B111" s="955"/>
      <c r="C111" s="955"/>
      <c r="D111" s="955"/>
      <c r="E111" s="955"/>
      <c r="F111" s="956"/>
      <c r="G111" s="954"/>
      <c r="H111" s="955"/>
      <c r="I111" s="955"/>
      <c r="J111" s="955"/>
      <c r="K111" s="956"/>
    </row>
    <row r="112" spans="1:11" x14ac:dyDescent="0.25">
      <c r="A112" s="954"/>
      <c r="B112" s="955"/>
      <c r="C112" s="955"/>
      <c r="D112" s="955"/>
      <c r="E112" s="955"/>
      <c r="F112" s="956"/>
      <c r="G112" s="954"/>
      <c r="H112" s="955"/>
      <c r="I112" s="955"/>
      <c r="J112" s="955"/>
      <c r="K112" s="956"/>
    </row>
    <row r="113" spans="1:11" x14ac:dyDescent="0.25">
      <c r="A113" s="954"/>
      <c r="B113" s="955"/>
      <c r="C113" s="955"/>
      <c r="D113" s="955"/>
      <c r="E113" s="955"/>
      <c r="F113" s="956"/>
      <c r="G113" s="954"/>
      <c r="H113" s="955"/>
      <c r="I113" s="955"/>
      <c r="J113" s="955"/>
      <c r="K113" s="956"/>
    </row>
    <row r="114" spans="1:11" x14ac:dyDescent="0.25">
      <c r="A114" s="954"/>
      <c r="B114" s="955"/>
      <c r="C114" s="955"/>
      <c r="D114" s="955"/>
      <c r="E114" s="955"/>
      <c r="F114" s="956"/>
      <c r="G114" s="954"/>
      <c r="H114" s="955"/>
      <c r="I114" s="955"/>
      <c r="J114" s="955"/>
      <c r="K114" s="956"/>
    </row>
    <row r="115" spans="1:11" ht="15.75" thickBot="1" x14ac:dyDescent="0.3">
      <c r="A115" s="954"/>
      <c r="B115" s="955"/>
      <c r="C115" s="955"/>
      <c r="D115" s="955"/>
      <c r="E115" s="955"/>
      <c r="F115" s="956"/>
      <c r="G115" s="954"/>
      <c r="H115" s="955"/>
      <c r="I115" s="955"/>
      <c r="J115" s="955"/>
      <c r="K115" s="956"/>
    </row>
    <row r="116" spans="1:11" x14ac:dyDescent="0.25">
      <c r="A116" s="960" t="s">
        <v>945</v>
      </c>
      <c r="B116" s="961"/>
      <c r="C116" s="961"/>
      <c r="D116" s="961"/>
      <c r="E116" s="961"/>
      <c r="F116" s="962"/>
      <c r="G116" s="966" t="s">
        <v>946</v>
      </c>
      <c r="H116" s="967"/>
      <c r="I116" s="967"/>
      <c r="J116" s="967"/>
      <c r="K116" s="968"/>
    </row>
    <row r="117" spans="1:11" ht="15.75" thickBot="1" x14ac:dyDescent="0.3">
      <c r="A117" s="963"/>
      <c r="B117" s="964"/>
      <c r="C117" s="964"/>
      <c r="D117" s="964"/>
      <c r="E117" s="964"/>
      <c r="F117" s="965"/>
      <c r="G117" s="969"/>
      <c r="H117" s="970"/>
      <c r="I117" s="970"/>
      <c r="J117" s="970"/>
      <c r="K117" s="971"/>
    </row>
    <row r="118" spans="1:11" x14ac:dyDescent="0.25">
      <c r="A118" s="954" t="s">
        <v>586</v>
      </c>
      <c r="B118" s="955"/>
      <c r="C118" s="955"/>
      <c r="D118" s="955"/>
      <c r="E118" s="955"/>
      <c r="F118" s="956"/>
      <c r="G118" s="954" t="s">
        <v>587</v>
      </c>
      <c r="H118" s="955"/>
      <c r="I118" s="955"/>
      <c r="J118" s="955"/>
      <c r="K118" s="956"/>
    </row>
    <row r="119" spans="1:11" x14ac:dyDescent="0.25">
      <c r="A119" s="954"/>
      <c r="B119" s="955"/>
      <c r="C119" s="955"/>
      <c r="D119" s="955"/>
      <c r="E119" s="955"/>
      <c r="F119" s="956"/>
      <c r="G119" s="954"/>
      <c r="H119" s="955"/>
      <c r="I119" s="955"/>
      <c r="J119" s="955"/>
      <c r="K119" s="956"/>
    </row>
    <row r="120" spans="1:11" x14ac:dyDescent="0.25">
      <c r="A120" s="954"/>
      <c r="B120" s="955"/>
      <c r="C120" s="955"/>
      <c r="D120" s="955"/>
      <c r="E120" s="955"/>
      <c r="F120" s="956"/>
      <c r="G120" s="954"/>
      <c r="H120" s="955"/>
      <c r="I120" s="955"/>
      <c r="J120" s="955"/>
      <c r="K120" s="956"/>
    </row>
    <row r="121" spans="1:11" x14ac:dyDescent="0.25">
      <c r="A121" s="954"/>
      <c r="B121" s="955"/>
      <c r="C121" s="955"/>
      <c r="D121" s="955"/>
      <c r="E121" s="955"/>
      <c r="F121" s="956"/>
      <c r="G121" s="954"/>
      <c r="H121" s="955"/>
      <c r="I121" s="955"/>
      <c r="J121" s="955"/>
      <c r="K121" s="956"/>
    </row>
    <row r="122" spans="1:11" x14ac:dyDescent="0.25">
      <c r="A122" s="954"/>
      <c r="B122" s="955"/>
      <c r="C122" s="955"/>
      <c r="D122" s="955"/>
      <c r="E122" s="955"/>
      <c r="F122" s="956"/>
      <c r="G122" s="954"/>
      <c r="H122" s="955"/>
      <c r="I122" s="955"/>
      <c r="J122" s="955"/>
      <c r="K122" s="956"/>
    </row>
    <row r="123" spans="1:11" x14ac:dyDescent="0.25">
      <c r="A123" s="954"/>
      <c r="B123" s="955"/>
      <c r="C123" s="955"/>
      <c r="D123" s="955"/>
      <c r="E123" s="955"/>
      <c r="F123" s="956"/>
      <c r="G123" s="954"/>
      <c r="H123" s="955"/>
      <c r="I123" s="955"/>
      <c r="J123" s="955"/>
      <c r="K123" s="956"/>
    </row>
    <row r="124" spans="1:11" x14ac:dyDescent="0.25">
      <c r="A124" s="954"/>
      <c r="B124" s="955"/>
      <c r="C124" s="955"/>
      <c r="D124" s="955"/>
      <c r="E124" s="955"/>
      <c r="F124" s="956"/>
      <c r="G124" s="954"/>
      <c r="H124" s="955"/>
      <c r="I124" s="955"/>
      <c r="J124" s="955"/>
      <c r="K124" s="956"/>
    </row>
    <row r="125" spans="1:11" x14ac:dyDescent="0.25">
      <c r="A125" s="954"/>
      <c r="B125" s="955"/>
      <c r="C125" s="955"/>
      <c r="D125" s="955"/>
      <c r="E125" s="955"/>
      <c r="F125" s="956"/>
      <c r="G125" s="954"/>
      <c r="H125" s="955"/>
      <c r="I125" s="955"/>
      <c r="J125" s="955"/>
      <c r="K125" s="956"/>
    </row>
    <row r="126" spans="1:11" x14ac:dyDescent="0.25">
      <c r="A126" s="954"/>
      <c r="B126" s="955"/>
      <c r="C126" s="955"/>
      <c r="D126" s="955"/>
      <c r="E126" s="955"/>
      <c r="F126" s="956"/>
      <c r="G126" s="954"/>
      <c r="H126" s="955"/>
      <c r="I126" s="955"/>
      <c r="J126" s="955"/>
      <c r="K126" s="956"/>
    </row>
    <row r="127" spans="1:11" x14ac:dyDescent="0.25">
      <c r="A127" s="954"/>
      <c r="B127" s="955"/>
      <c r="C127" s="955"/>
      <c r="D127" s="955"/>
      <c r="E127" s="955"/>
      <c r="F127" s="956"/>
      <c r="G127" s="954"/>
      <c r="H127" s="955"/>
      <c r="I127" s="955"/>
      <c r="J127" s="955"/>
      <c r="K127" s="956"/>
    </row>
    <row r="128" spans="1:11" x14ac:dyDescent="0.25">
      <c r="A128" s="954"/>
      <c r="B128" s="955"/>
      <c r="C128" s="955"/>
      <c r="D128" s="955"/>
      <c r="E128" s="955"/>
      <c r="F128" s="956"/>
      <c r="G128" s="954"/>
      <c r="H128" s="955"/>
      <c r="I128" s="955"/>
      <c r="J128" s="955"/>
      <c r="K128" s="956"/>
    </row>
    <row r="129" spans="1:11" x14ac:dyDescent="0.25">
      <c r="A129" s="954"/>
      <c r="B129" s="955"/>
      <c r="C129" s="955"/>
      <c r="D129" s="955"/>
      <c r="E129" s="955"/>
      <c r="F129" s="956"/>
      <c r="G129" s="954"/>
      <c r="H129" s="955"/>
      <c r="I129" s="955"/>
      <c r="J129" s="955"/>
      <c r="K129" s="956"/>
    </row>
    <row r="130" spans="1:11" x14ac:dyDescent="0.25">
      <c r="A130" s="954"/>
      <c r="B130" s="955"/>
      <c r="C130" s="955"/>
      <c r="D130" s="955"/>
      <c r="E130" s="955"/>
      <c r="F130" s="956"/>
      <c r="G130" s="954"/>
      <c r="H130" s="955"/>
      <c r="I130" s="955"/>
      <c r="J130" s="955"/>
      <c r="K130" s="956"/>
    </row>
    <row r="131" spans="1:11" ht="15.75" thickBot="1" x14ac:dyDescent="0.3">
      <c r="A131" s="954"/>
      <c r="B131" s="955"/>
      <c r="C131" s="955"/>
      <c r="D131" s="955"/>
      <c r="E131" s="955"/>
      <c r="F131" s="956"/>
      <c r="G131" s="954"/>
      <c r="H131" s="955"/>
      <c r="I131" s="955"/>
      <c r="J131" s="955"/>
      <c r="K131" s="956"/>
    </row>
    <row r="132" spans="1:11" x14ac:dyDescent="0.25">
      <c r="A132" s="960" t="s">
        <v>947</v>
      </c>
      <c r="B132" s="961"/>
      <c r="C132" s="961"/>
      <c r="D132" s="961"/>
      <c r="E132" s="961"/>
      <c r="F132" s="962"/>
      <c r="G132" s="966" t="s">
        <v>948</v>
      </c>
      <c r="H132" s="967"/>
      <c r="I132" s="967"/>
      <c r="J132" s="967"/>
      <c r="K132" s="968"/>
    </row>
    <row r="133" spans="1:11" ht="15.75" thickBot="1" x14ac:dyDescent="0.3">
      <c r="A133" s="963"/>
      <c r="B133" s="964"/>
      <c r="C133" s="964"/>
      <c r="D133" s="964"/>
      <c r="E133" s="964"/>
      <c r="F133" s="965"/>
      <c r="G133" s="969"/>
      <c r="H133" s="970"/>
      <c r="I133" s="970"/>
      <c r="J133" s="970"/>
      <c r="K133" s="971"/>
    </row>
    <row r="134" spans="1:11" x14ac:dyDescent="0.25">
      <c r="A134" s="957" t="s">
        <v>658</v>
      </c>
      <c r="B134" s="958"/>
      <c r="C134" s="958"/>
      <c r="D134" s="958"/>
      <c r="E134" s="958"/>
      <c r="F134" s="959"/>
      <c r="G134" s="957" t="s">
        <v>659</v>
      </c>
      <c r="H134" s="958"/>
      <c r="I134" s="958"/>
      <c r="J134" s="958"/>
      <c r="K134" s="959"/>
    </row>
    <row r="135" spans="1:11" x14ac:dyDescent="0.25">
      <c r="A135" s="954"/>
      <c r="B135" s="955"/>
      <c r="C135" s="955"/>
      <c r="D135" s="955"/>
      <c r="E135" s="955"/>
      <c r="F135" s="956"/>
      <c r="G135" s="954"/>
      <c r="H135" s="955"/>
      <c r="I135" s="955"/>
      <c r="J135" s="955"/>
      <c r="K135" s="956"/>
    </row>
    <row r="136" spans="1:11" x14ac:dyDescent="0.25">
      <c r="A136" s="954"/>
      <c r="B136" s="955"/>
      <c r="C136" s="955"/>
      <c r="D136" s="955"/>
      <c r="E136" s="955"/>
      <c r="F136" s="956"/>
      <c r="G136" s="954"/>
      <c r="H136" s="955"/>
      <c r="I136" s="955"/>
      <c r="J136" s="955"/>
      <c r="K136" s="956"/>
    </row>
    <row r="137" spans="1:11" x14ac:dyDescent="0.25">
      <c r="A137" s="954"/>
      <c r="B137" s="955"/>
      <c r="C137" s="955"/>
      <c r="D137" s="955"/>
      <c r="E137" s="955"/>
      <c r="F137" s="956"/>
      <c r="G137" s="954"/>
      <c r="H137" s="955"/>
      <c r="I137" s="955"/>
      <c r="J137" s="955"/>
      <c r="K137" s="956"/>
    </row>
    <row r="138" spans="1:11" x14ac:dyDescent="0.25">
      <c r="A138" s="954"/>
      <c r="B138" s="955"/>
      <c r="C138" s="955"/>
      <c r="D138" s="955"/>
      <c r="E138" s="955"/>
      <c r="F138" s="956"/>
      <c r="G138" s="954"/>
      <c r="H138" s="955"/>
      <c r="I138" s="955"/>
      <c r="J138" s="955"/>
      <c r="K138" s="956"/>
    </row>
    <row r="139" spans="1:11" x14ac:dyDescent="0.25">
      <c r="A139" s="954"/>
      <c r="B139" s="955"/>
      <c r="C139" s="955"/>
      <c r="D139" s="955"/>
      <c r="E139" s="955"/>
      <c r="F139" s="956"/>
      <c r="G139" s="954"/>
      <c r="H139" s="955"/>
      <c r="I139" s="955"/>
      <c r="J139" s="955"/>
      <c r="K139" s="956"/>
    </row>
    <row r="140" spans="1:11" x14ac:dyDescent="0.25">
      <c r="A140" s="954"/>
      <c r="B140" s="955"/>
      <c r="C140" s="955"/>
      <c r="D140" s="955"/>
      <c r="E140" s="955"/>
      <c r="F140" s="956"/>
      <c r="G140" s="954"/>
      <c r="H140" s="955"/>
      <c r="I140" s="955"/>
      <c r="J140" s="955"/>
      <c r="K140" s="956"/>
    </row>
    <row r="141" spans="1:11" x14ac:dyDescent="0.25">
      <c r="A141" s="954"/>
      <c r="B141" s="955"/>
      <c r="C141" s="955"/>
      <c r="D141" s="955"/>
      <c r="E141" s="955"/>
      <c r="F141" s="956"/>
      <c r="G141" s="954"/>
      <c r="H141" s="955"/>
      <c r="I141" s="955"/>
      <c r="J141" s="955"/>
      <c r="K141" s="956"/>
    </row>
    <row r="142" spans="1:11" x14ac:dyDescent="0.25">
      <c r="A142" s="954"/>
      <c r="B142" s="955"/>
      <c r="C142" s="955"/>
      <c r="D142" s="955"/>
      <c r="E142" s="955"/>
      <c r="F142" s="956"/>
      <c r="G142" s="954"/>
      <c r="H142" s="955"/>
      <c r="I142" s="955"/>
      <c r="J142" s="955"/>
      <c r="K142" s="956"/>
    </row>
    <row r="143" spans="1:11" x14ac:dyDescent="0.25">
      <c r="A143" s="954"/>
      <c r="B143" s="955"/>
      <c r="C143" s="955"/>
      <c r="D143" s="955"/>
      <c r="E143" s="955"/>
      <c r="F143" s="956"/>
      <c r="G143" s="954"/>
      <c r="H143" s="955"/>
      <c r="I143" s="955"/>
      <c r="J143" s="955"/>
      <c r="K143" s="956"/>
    </row>
    <row r="144" spans="1:11" x14ac:dyDescent="0.25">
      <c r="A144" s="954"/>
      <c r="B144" s="955"/>
      <c r="C144" s="955"/>
      <c r="D144" s="955"/>
      <c r="E144" s="955"/>
      <c r="F144" s="956"/>
      <c r="G144" s="954"/>
      <c r="H144" s="955"/>
      <c r="I144" s="955"/>
      <c r="J144" s="955"/>
      <c r="K144" s="956"/>
    </row>
    <row r="145" spans="1:11" x14ac:dyDescent="0.25">
      <c r="A145" s="954"/>
      <c r="B145" s="955"/>
      <c r="C145" s="955"/>
      <c r="D145" s="955"/>
      <c r="E145" s="955"/>
      <c r="F145" s="956"/>
      <c r="G145" s="954"/>
      <c r="H145" s="955"/>
      <c r="I145" s="955"/>
      <c r="J145" s="955"/>
      <c r="K145" s="956"/>
    </row>
    <row r="146" spans="1:11" x14ac:dyDescent="0.25">
      <c r="A146" s="954"/>
      <c r="B146" s="955"/>
      <c r="C146" s="955"/>
      <c r="D146" s="955"/>
      <c r="E146" s="955"/>
      <c r="F146" s="956"/>
      <c r="G146" s="954"/>
      <c r="H146" s="955"/>
      <c r="I146" s="955"/>
      <c r="J146" s="955"/>
      <c r="K146" s="956"/>
    </row>
    <row r="147" spans="1:11" ht="15.75" thickBot="1" x14ac:dyDescent="0.3">
      <c r="A147" s="954"/>
      <c r="B147" s="955"/>
      <c r="C147" s="955"/>
      <c r="D147" s="955"/>
      <c r="E147" s="955"/>
      <c r="F147" s="956"/>
      <c r="G147" s="954"/>
      <c r="H147" s="955"/>
      <c r="I147" s="955"/>
      <c r="J147" s="955"/>
      <c r="K147" s="956"/>
    </row>
    <row r="148" spans="1:11" x14ac:dyDescent="0.25">
      <c r="A148" s="960" t="s">
        <v>857</v>
      </c>
      <c r="B148" s="961"/>
      <c r="C148" s="961"/>
      <c r="D148" s="961"/>
      <c r="E148" s="961"/>
      <c r="F148" s="962"/>
      <c r="G148" s="966" t="s">
        <v>949</v>
      </c>
      <c r="H148" s="967"/>
      <c r="I148" s="967"/>
      <c r="J148" s="967"/>
      <c r="K148" s="968"/>
    </row>
    <row r="149" spans="1:11" ht="15.75" thickBot="1" x14ac:dyDescent="0.3">
      <c r="A149" s="963"/>
      <c r="B149" s="964"/>
      <c r="C149" s="964"/>
      <c r="D149" s="964"/>
      <c r="E149" s="964"/>
      <c r="F149" s="965"/>
      <c r="G149" s="969"/>
      <c r="H149" s="970"/>
      <c r="I149" s="970"/>
      <c r="J149" s="970"/>
      <c r="K149" s="971"/>
    </row>
    <row r="150" spans="1:11" x14ac:dyDescent="0.25">
      <c r="A150" s="957" t="s">
        <v>660</v>
      </c>
      <c r="B150" s="958"/>
      <c r="C150" s="958"/>
      <c r="D150" s="958"/>
      <c r="E150" s="958"/>
      <c r="F150" s="959"/>
      <c r="G150" s="957"/>
      <c r="H150" s="958"/>
      <c r="I150" s="958"/>
      <c r="J150" s="958"/>
      <c r="K150" s="959"/>
    </row>
    <row r="151" spans="1:11" x14ac:dyDescent="0.25">
      <c r="A151" s="954"/>
      <c r="B151" s="955"/>
      <c r="C151" s="955"/>
      <c r="D151" s="955"/>
      <c r="E151" s="955"/>
      <c r="F151" s="956"/>
      <c r="G151" s="954"/>
      <c r="H151" s="955"/>
      <c r="I151" s="955"/>
      <c r="J151" s="955"/>
      <c r="K151" s="956"/>
    </row>
    <row r="152" spans="1:11" x14ac:dyDescent="0.25">
      <c r="A152" s="954"/>
      <c r="B152" s="955"/>
      <c r="C152" s="955"/>
      <c r="D152" s="955"/>
      <c r="E152" s="955"/>
      <c r="F152" s="956"/>
      <c r="G152" s="954"/>
      <c r="H152" s="955"/>
      <c r="I152" s="955"/>
      <c r="J152" s="955"/>
      <c r="K152" s="956"/>
    </row>
    <row r="153" spans="1:11" x14ac:dyDescent="0.25">
      <c r="A153" s="954"/>
      <c r="B153" s="955"/>
      <c r="C153" s="955"/>
      <c r="D153" s="955"/>
      <c r="E153" s="955"/>
      <c r="F153" s="956"/>
      <c r="G153" s="954"/>
      <c r="H153" s="955"/>
      <c r="I153" s="955"/>
      <c r="J153" s="955"/>
      <c r="K153" s="956"/>
    </row>
    <row r="154" spans="1:11" x14ac:dyDescent="0.25">
      <c r="A154" s="954"/>
      <c r="B154" s="955"/>
      <c r="C154" s="955"/>
      <c r="D154" s="955"/>
      <c r="E154" s="955"/>
      <c r="F154" s="956"/>
      <c r="G154" s="954"/>
      <c r="H154" s="955"/>
      <c r="I154" s="955"/>
      <c r="J154" s="955"/>
      <c r="K154" s="956"/>
    </row>
    <row r="155" spans="1:11" x14ac:dyDescent="0.25">
      <c r="A155" s="954"/>
      <c r="B155" s="955"/>
      <c r="C155" s="955"/>
      <c r="D155" s="955"/>
      <c r="E155" s="955"/>
      <c r="F155" s="956"/>
      <c r="G155" s="954"/>
      <c r="H155" s="955"/>
      <c r="I155" s="955"/>
      <c r="J155" s="955"/>
      <c r="K155" s="956"/>
    </row>
    <row r="156" spans="1:11" x14ac:dyDescent="0.25">
      <c r="A156" s="954"/>
      <c r="B156" s="955"/>
      <c r="C156" s="955"/>
      <c r="D156" s="955"/>
      <c r="E156" s="955"/>
      <c r="F156" s="956"/>
      <c r="G156" s="954"/>
      <c r="H156" s="955"/>
      <c r="I156" s="955"/>
      <c r="J156" s="955"/>
      <c r="K156" s="956"/>
    </row>
    <row r="157" spans="1:11" x14ac:dyDescent="0.25">
      <c r="A157" s="954"/>
      <c r="B157" s="955"/>
      <c r="C157" s="955"/>
      <c r="D157" s="955"/>
      <c r="E157" s="955"/>
      <c r="F157" s="956"/>
      <c r="G157" s="954"/>
      <c r="H157" s="955"/>
      <c r="I157" s="955"/>
      <c r="J157" s="955"/>
      <c r="K157" s="956"/>
    </row>
    <row r="158" spans="1:11" x14ac:dyDescent="0.25">
      <c r="A158" s="954"/>
      <c r="B158" s="955"/>
      <c r="C158" s="955"/>
      <c r="D158" s="955"/>
      <c r="E158" s="955"/>
      <c r="F158" s="956"/>
      <c r="G158" s="954"/>
      <c r="H158" s="955"/>
      <c r="I158" s="955"/>
      <c r="J158" s="955"/>
      <c r="K158" s="956"/>
    </row>
    <row r="159" spans="1:11" x14ac:dyDescent="0.25">
      <c r="A159" s="954"/>
      <c r="B159" s="955"/>
      <c r="C159" s="955"/>
      <c r="D159" s="955"/>
      <c r="E159" s="955"/>
      <c r="F159" s="956"/>
      <c r="G159" s="954"/>
      <c r="H159" s="955"/>
      <c r="I159" s="955"/>
      <c r="J159" s="955"/>
      <c r="K159" s="956"/>
    </row>
    <row r="160" spans="1:11" x14ac:dyDescent="0.25">
      <c r="A160" s="954"/>
      <c r="B160" s="955"/>
      <c r="C160" s="955"/>
      <c r="D160" s="955"/>
      <c r="E160" s="955"/>
      <c r="F160" s="956"/>
      <c r="G160" s="954"/>
      <c r="H160" s="955"/>
      <c r="I160" s="955"/>
      <c r="J160" s="955"/>
      <c r="K160" s="956"/>
    </row>
    <row r="161" spans="1:11" x14ac:dyDescent="0.25">
      <c r="A161" s="954"/>
      <c r="B161" s="955"/>
      <c r="C161" s="955"/>
      <c r="D161" s="955"/>
      <c r="E161" s="955"/>
      <c r="F161" s="956"/>
      <c r="G161" s="954"/>
      <c r="H161" s="955"/>
      <c r="I161" s="955"/>
      <c r="J161" s="955"/>
      <c r="K161" s="956"/>
    </row>
    <row r="162" spans="1:11" x14ac:dyDescent="0.25">
      <c r="A162" s="954"/>
      <c r="B162" s="955"/>
      <c r="C162" s="955"/>
      <c r="D162" s="955"/>
      <c r="E162" s="955"/>
      <c r="F162" s="956"/>
      <c r="G162" s="954"/>
      <c r="H162" s="955"/>
      <c r="I162" s="955"/>
      <c r="J162" s="955"/>
      <c r="K162" s="956"/>
    </row>
    <row r="163" spans="1:11" ht="15.75" thickBot="1" x14ac:dyDescent="0.3">
      <c r="A163" s="954"/>
      <c r="B163" s="955"/>
      <c r="C163" s="955"/>
      <c r="D163" s="955"/>
      <c r="E163" s="955"/>
      <c r="F163" s="956"/>
      <c r="G163" s="954"/>
      <c r="H163" s="955"/>
      <c r="I163" s="955"/>
      <c r="J163" s="955"/>
      <c r="K163" s="956"/>
    </row>
    <row r="164" spans="1:11" x14ac:dyDescent="0.25">
      <c r="A164" s="966" t="s">
        <v>950</v>
      </c>
      <c r="B164" s="967"/>
      <c r="C164" s="967"/>
      <c r="D164" s="967"/>
      <c r="E164" s="967"/>
      <c r="F164" s="968"/>
      <c r="G164" s="966" t="s">
        <v>950</v>
      </c>
      <c r="H164" s="967"/>
      <c r="I164" s="967"/>
      <c r="J164" s="967"/>
      <c r="K164" s="968"/>
    </row>
    <row r="165" spans="1:11" ht="15.75" thickBot="1" x14ac:dyDescent="0.3">
      <c r="A165" s="969"/>
      <c r="B165" s="970"/>
      <c r="C165" s="970"/>
      <c r="D165" s="970"/>
      <c r="E165" s="970"/>
      <c r="F165" s="971"/>
      <c r="G165" s="969"/>
      <c r="H165" s="970"/>
      <c r="I165" s="970"/>
      <c r="J165" s="970"/>
      <c r="K165" s="971"/>
    </row>
    <row r="166" spans="1:11" x14ac:dyDescent="0.25">
      <c r="A166" s="954"/>
      <c r="B166" s="955"/>
      <c r="C166" s="955"/>
      <c r="D166" s="955"/>
      <c r="E166" s="955"/>
      <c r="F166" s="956"/>
      <c r="G166" s="954" t="s">
        <v>587</v>
      </c>
      <c r="H166" s="955"/>
      <c r="I166" s="955"/>
      <c r="J166" s="955"/>
      <c r="K166" s="956"/>
    </row>
    <row r="167" spans="1:11" x14ac:dyDescent="0.25">
      <c r="A167" s="954"/>
      <c r="B167" s="955"/>
      <c r="C167" s="955"/>
      <c r="D167" s="955"/>
      <c r="E167" s="955"/>
      <c r="F167" s="956"/>
      <c r="G167" s="954"/>
      <c r="H167" s="955"/>
      <c r="I167" s="955"/>
      <c r="J167" s="955"/>
      <c r="K167" s="956"/>
    </row>
    <row r="168" spans="1:11" x14ac:dyDescent="0.25">
      <c r="A168" s="954"/>
      <c r="B168" s="955"/>
      <c r="C168" s="955"/>
      <c r="D168" s="955"/>
      <c r="E168" s="955"/>
      <c r="F168" s="956"/>
      <c r="G168" s="954"/>
      <c r="H168" s="955"/>
      <c r="I168" s="955"/>
      <c r="J168" s="955"/>
      <c r="K168" s="956"/>
    </row>
    <row r="169" spans="1:11" x14ac:dyDescent="0.25">
      <c r="A169" s="954"/>
      <c r="B169" s="955"/>
      <c r="C169" s="955"/>
      <c r="D169" s="955"/>
      <c r="E169" s="955"/>
      <c r="F169" s="956"/>
      <c r="G169" s="954"/>
      <c r="H169" s="955"/>
      <c r="I169" s="955"/>
      <c r="J169" s="955"/>
      <c r="K169" s="956"/>
    </row>
    <row r="170" spans="1:11" x14ac:dyDescent="0.25">
      <c r="A170" s="954"/>
      <c r="B170" s="955"/>
      <c r="C170" s="955"/>
      <c r="D170" s="955"/>
      <c r="E170" s="955"/>
      <c r="F170" s="956"/>
      <c r="G170" s="954"/>
      <c r="H170" s="955"/>
      <c r="I170" s="955"/>
      <c r="J170" s="955"/>
      <c r="K170" s="956"/>
    </row>
    <row r="171" spans="1:11" x14ac:dyDescent="0.25">
      <c r="A171" s="954"/>
      <c r="B171" s="955"/>
      <c r="C171" s="955"/>
      <c r="D171" s="955"/>
      <c r="E171" s="955"/>
      <c r="F171" s="956"/>
      <c r="G171" s="954"/>
      <c r="H171" s="955"/>
      <c r="I171" s="955"/>
      <c r="J171" s="955"/>
      <c r="K171" s="956"/>
    </row>
    <row r="172" spans="1:11" x14ac:dyDescent="0.25">
      <c r="A172" s="954"/>
      <c r="B172" s="955"/>
      <c r="C172" s="955"/>
      <c r="D172" s="955"/>
      <c r="E172" s="955"/>
      <c r="F172" s="956"/>
      <c r="G172" s="954"/>
      <c r="H172" s="955"/>
      <c r="I172" s="955"/>
      <c r="J172" s="955"/>
      <c r="K172" s="956"/>
    </row>
    <row r="173" spans="1:11" x14ac:dyDescent="0.25">
      <c r="A173" s="954"/>
      <c r="B173" s="955"/>
      <c r="C173" s="955"/>
      <c r="D173" s="955"/>
      <c r="E173" s="955"/>
      <c r="F173" s="956"/>
      <c r="G173" s="954"/>
      <c r="H173" s="955"/>
      <c r="I173" s="955"/>
      <c r="J173" s="955"/>
      <c r="K173" s="956"/>
    </row>
    <row r="174" spans="1:11" x14ac:dyDescent="0.25">
      <c r="A174" s="954"/>
      <c r="B174" s="955"/>
      <c r="C174" s="955"/>
      <c r="D174" s="955"/>
      <c r="E174" s="955"/>
      <c r="F174" s="956"/>
      <c r="G174" s="954"/>
      <c r="H174" s="955"/>
      <c r="I174" s="955"/>
      <c r="J174" s="955"/>
      <c r="K174" s="956"/>
    </row>
    <row r="175" spans="1:11" x14ac:dyDescent="0.25">
      <c r="A175" s="954"/>
      <c r="B175" s="955"/>
      <c r="C175" s="955"/>
      <c r="D175" s="955"/>
      <c r="E175" s="955"/>
      <c r="F175" s="956"/>
      <c r="G175" s="954"/>
      <c r="H175" s="955"/>
      <c r="I175" s="955"/>
      <c r="J175" s="955"/>
      <c r="K175" s="956"/>
    </row>
    <row r="176" spans="1:11" x14ac:dyDescent="0.25">
      <c r="A176" s="954"/>
      <c r="B176" s="955"/>
      <c r="C176" s="955"/>
      <c r="D176" s="955"/>
      <c r="E176" s="955"/>
      <c r="F176" s="956"/>
      <c r="G176" s="954"/>
      <c r="H176" s="955"/>
      <c r="I176" s="955"/>
      <c r="J176" s="955"/>
      <c r="K176" s="956"/>
    </row>
    <row r="177" spans="1:11" x14ac:dyDescent="0.25">
      <c r="A177" s="954"/>
      <c r="B177" s="955"/>
      <c r="C177" s="955"/>
      <c r="D177" s="955"/>
      <c r="E177" s="955"/>
      <c r="F177" s="956"/>
      <c r="G177" s="954"/>
      <c r="H177" s="955"/>
      <c r="I177" s="955"/>
      <c r="J177" s="955"/>
      <c r="K177" s="956"/>
    </row>
    <row r="178" spans="1:11" x14ac:dyDescent="0.25">
      <c r="A178" s="954"/>
      <c r="B178" s="955"/>
      <c r="C178" s="955"/>
      <c r="D178" s="955"/>
      <c r="E178" s="955"/>
      <c r="F178" s="956"/>
      <c r="G178" s="954"/>
      <c r="H178" s="955"/>
      <c r="I178" s="955"/>
      <c r="J178" s="955"/>
      <c r="K178" s="956"/>
    </row>
    <row r="179" spans="1:11" ht="15.75" thickBot="1" x14ac:dyDescent="0.3">
      <c r="A179" s="954"/>
      <c r="B179" s="955"/>
      <c r="C179" s="955"/>
      <c r="D179" s="955"/>
      <c r="E179" s="955"/>
      <c r="F179" s="956"/>
      <c r="G179" s="954"/>
      <c r="H179" s="955"/>
      <c r="I179" s="955"/>
      <c r="J179" s="955"/>
      <c r="K179" s="956"/>
    </row>
    <row r="180" spans="1:11" x14ac:dyDescent="0.25">
      <c r="A180" s="960" t="s">
        <v>951</v>
      </c>
      <c r="B180" s="961"/>
      <c r="C180" s="961"/>
      <c r="D180" s="961"/>
      <c r="E180" s="961"/>
      <c r="F180" s="962"/>
      <c r="G180" s="966" t="s">
        <v>952</v>
      </c>
      <c r="H180" s="967"/>
      <c r="I180" s="967"/>
      <c r="J180" s="967"/>
      <c r="K180" s="968"/>
    </row>
    <row r="181" spans="1:11" ht="15.75" thickBot="1" x14ac:dyDescent="0.3">
      <c r="A181" s="963"/>
      <c r="B181" s="964"/>
      <c r="C181" s="964"/>
      <c r="D181" s="964"/>
      <c r="E181" s="964"/>
      <c r="F181" s="965"/>
      <c r="G181" s="969"/>
      <c r="H181" s="970"/>
      <c r="I181" s="970"/>
      <c r="J181" s="970"/>
      <c r="K181" s="971"/>
    </row>
    <row r="182" spans="1:11" x14ac:dyDescent="0.25">
      <c r="A182" s="954"/>
      <c r="B182" s="955"/>
      <c r="C182" s="955"/>
      <c r="D182" s="955"/>
      <c r="E182" s="955"/>
      <c r="F182" s="956"/>
      <c r="G182" s="954" t="s">
        <v>587</v>
      </c>
      <c r="H182" s="955"/>
      <c r="I182" s="955"/>
      <c r="J182" s="955"/>
      <c r="K182" s="956"/>
    </row>
    <row r="183" spans="1:11" x14ac:dyDescent="0.25">
      <c r="A183" s="954"/>
      <c r="B183" s="955"/>
      <c r="C183" s="955"/>
      <c r="D183" s="955"/>
      <c r="E183" s="955"/>
      <c r="F183" s="956"/>
      <c r="G183" s="954"/>
      <c r="H183" s="955"/>
      <c r="I183" s="955"/>
      <c r="J183" s="955"/>
      <c r="K183" s="956"/>
    </row>
    <row r="184" spans="1:11" x14ac:dyDescent="0.25">
      <c r="A184" s="954"/>
      <c r="B184" s="955"/>
      <c r="C184" s="955"/>
      <c r="D184" s="955"/>
      <c r="E184" s="955"/>
      <c r="F184" s="956"/>
      <c r="G184" s="954"/>
      <c r="H184" s="955"/>
      <c r="I184" s="955"/>
      <c r="J184" s="955"/>
      <c r="K184" s="956"/>
    </row>
    <row r="185" spans="1:11" x14ac:dyDescent="0.25">
      <c r="A185" s="954"/>
      <c r="B185" s="955"/>
      <c r="C185" s="955"/>
      <c r="D185" s="955"/>
      <c r="E185" s="955"/>
      <c r="F185" s="956"/>
      <c r="G185" s="954"/>
      <c r="H185" s="955"/>
      <c r="I185" s="955"/>
      <c r="J185" s="955"/>
      <c r="K185" s="956"/>
    </row>
    <row r="186" spans="1:11" x14ac:dyDescent="0.25">
      <c r="A186" s="954"/>
      <c r="B186" s="955"/>
      <c r="C186" s="955"/>
      <c r="D186" s="955"/>
      <c r="E186" s="955"/>
      <c r="F186" s="956"/>
      <c r="G186" s="954"/>
      <c r="H186" s="955"/>
      <c r="I186" s="955"/>
      <c r="J186" s="955"/>
      <c r="K186" s="956"/>
    </row>
    <row r="187" spans="1:11" x14ac:dyDescent="0.25">
      <c r="A187" s="954"/>
      <c r="B187" s="955"/>
      <c r="C187" s="955"/>
      <c r="D187" s="955"/>
      <c r="E187" s="955"/>
      <c r="F187" s="956"/>
      <c r="G187" s="954"/>
      <c r="H187" s="955"/>
      <c r="I187" s="955"/>
      <c r="J187" s="955"/>
      <c r="K187" s="956"/>
    </row>
    <row r="188" spans="1:11" x14ac:dyDescent="0.25">
      <c r="A188" s="954"/>
      <c r="B188" s="955"/>
      <c r="C188" s="955"/>
      <c r="D188" s="955"/>
      <c r="E188" s="955"/>
      <c r="F188" s="956"/>
      <c r="G188" s="954"/>
      <c r="H188" s="955"/>
      <c r="I188" s="955"/>
      <c r="J188" s="955"/>
      <c r="K188" s="956"/>
    </row>
    <row r="189" spans="1:11" x14ac:dyDescent="0.25">
      <c r="A189" s="954"/>
      <c r="B189" s="955"/>
      <c r="C189" s="955"/>
      <c r="D189" s="955"/>
      <c r="E189" s="955"/>
      <c r="F189" s="956"/>
      <c r="G189" s="954"/>
      <c r="H189" s="955"/>
      <c r="I189" s="955"/>
      <c r="J189" s="955"/>
      <c r="K189" s="956"/>
    </row>
    <row r="190" spans="1:11" x14ac:dyDescent="0.25">
      <c r="A190" s="954"/>
      <c r="B190" s="955"/>
      <c r="C190" s="955"/>
      <c r="D190" s="955"/>
      <c r="E190" s="955"/>
      <c r="F190" s="956"/>
      <c r="G190" s="954"/>
      <c r="H190" s="955"/>
      <c r="I190" s="955"/>
      <c r="J190" s="955"/>
      <c r="K190" s="956"/>
    </row>
    <row r="191" spans="1:11" x14ac:dyDescent="0.25">
      <c r="A191" s="954"/>
      <c r="B191" s="955"/>
      <c r="C191" s="955"/>
      <c r="D191" s="955"/>
      <c r="E191" s="955"/>
      <c r="F191" s="956"/>
      <c r="G191" s="954"/>
      <c r="H191" s="955"/>
      <c r="I191" s="955"/>
      <c r="J191" s="955"/>
      <c r="K191" s="956"/>
    </row>
    <row r="192" spans="1:11" x14ac:dyDescent="0.25">
      <c r="A192" s="954"/>
      <c r="B192" s="955"/>
      <c r="C192" s="955"/>
      <c r="D192" s="955"/>
      <c r="E192" s="955"/>
      <c r="F192" s="956"/>
      <c r="G192" s="954"/>
      <c r="H192" s="955"/>
      <c r="I192" s="955"/>
      <c r="J192" s="955"/>
      <c r="K192" s="956"/>
    </row>
    <row r="193" spans="1:11" x14ac:dyDescent="0.25">
      <c r="A193" s="954"/>
      <c r="B193" s="955"/>
      <c r="C193" s="955"/>
      <c r="D193" s="955"/>
      <c r="E193" s="955"/>
      <c r="F193" s="956"/>
      <c r="G193" s="954"/>
      <c r="H193" s="955"/>
      <c r="I193" s="955"/>
      <c r="J193" s="955"/>
      <c r="K193" s="956"/>
    </row>
    <row r="194" spans="1:11" x14ac:dyDescent="0.25">
      <c r="A194" s="954"/>
      <c r="B194" s="955"/>
      <c r="C194" s="955"/>
      <c r="D194" s="955"/>
      <c r="E194" s="955"/>
      <c r="F194" s="956"/>
      <c r="G194" s="954"/>
      <c r="H194" s="955"/>
      <c r="I194" s="955"/>
      <c r="J194" s="955"/>
      <c r="K194" s="956"/>
    </row>
    <row r="195" spans="1:11" ht="15.75" thickBot="1" x14ac:dyDescent="0.3">
      <c r="A195" s="954"/>
      <c r="B195" s="955"/>
      <c r="C195" s="955"/>
      <c r="D195" s="955"/>
      <c r="E195" s="955"/>
      <c r="F195" s="956"/>
      <c r="G195" s="954"/>
      <c r="H195" s="955"/>
      <c r="I195" s="955"/>
      <c r="J195" s="955"/>
      <c r="K195" s="956"/>
    </row>
    <row r="196" spans="1:11" x14ac:dyDescent="0.25">
      <c r="A196" s="960" t="s">
        <v>953</v>
      </c>
      <c r="B196" s="961"/>
      <c r="C196" s="961"/>
      <c r="D196" s="961"/>
      <c r="E196" s="961"/>
      <c r="F196" s="962"/>
      <c r="G196" s="966" t="s">
        <v>954</v>
      </c>
      <c r="H196" s="967"/>
      <c r="I196" s="967"/>
      <c r="J196" s="967"/>
      <c r="K196" s="968"/>
    </row>
    <row r="197" spans="1:11" ht="15.75" thickBot="1" x14ac:dyDescent="0.3">
      <c r="A197" s="963"/>
      <c r="B197" s="964"/>
      <c r="C197" s="964"/>
      <c r="D197" s="964"/>
      <c r="E197" s="964"/>
      <c r="F197" s="965"/>
      <c r="G197" s="969"/>
      <c r="H197" s="970"/>
      <c r="I197" s="970"/>
      <c r="J197" s="970"/>
      <c r="K197" s="971"/>
    </row>
    <row r="198" spans="1:11" x14ac:dyDescent="0.25">
      <c r="A198" s="957" t="s">
        <v>658</v>
      </c>
      <c r="B198" s="958"/>
      <c r="C198" s="958"/>
      <c r="D198" s="958"/>
      <c r="E198" s="958"/>
      <c r="F198" s="959"/>
      <c r="G198" s="957" t="s">
        <v>659</v>
      </c>
      <c r="H198" s="958"/>
      <c r="I198" s="958"/>
      <c r="J198" s="958"/>
      <c r="K198" s="959"/>
    </row>
    <row r="199" spans="1:11" x14ac:dyDescent="0.25">
      <c r="A199" s="954"/>
      <c r="B199" s="955"/>
      <c r="C199" s="955"/>
      <c r="D199" s="955"/>
      <c r="E199" s="955"/>
      <c r="F199" s="956"/>
      <c r="G199" s="954"/>
      <c r="H199" s="955"/>
      <c r="I199" s="955"/>
      <c r="J199" s="955"/>
      <c r="K199" s="956"/>
    </row>
    <row r="200" spans="1:11" x14ac:dyDescent="0.25">
      <c r="A200" s="954"/>
      <c r="B200" s="955"/>
      <c r="C200" s="955"/>
      <c r="D200" s="955"/>
      <c r="E200" s="955"/>
      <c r="F200" s="956"/>
      <c r="G200" s="954"/>
      <c r="H200" s="955"/>
      <c r="I200" s="955"/>
      <c r="J200" s="955"/>
      <c r="K200" s="956"/>
    </row>
    <row r="201" spans="1:11" x14ac:dyDescent="0.25">
      <c r="A201" s="954"/>
      <c r="B201" s="955"/>
      <c r="C201" s="955"/>
      <c r="D201" s="955"/>
      <c r="E201" s="955"/>
      <c r="F201" s="956"/>
      <c r="G201" s="954"/>
      <c r="H201" s="955"/>
      <c r="I201" s="955"/>
      <c r="J201" s="955"/>
      <c r="K201" s="956"/>
    </row>
    <row r="202" spans="1:11" x14ac:dyDescent="0.25">
      <c r="A202" s="954"/>
      <c r="B202" s="955"/>
      <c r="C202" s="955"/>
      <c r="D202" s="955"/>
      <c r="E202" s="955"/>
      <c r="F202" s="956"/>
      <c r="G202" s="954"/>
      <c r="H202" s="955"/>
      <c r="I202" s="955"/>
      <c r="J202" s="955"/>
      <c r="K202" s="956"/>
    </row>
    <row r="203" spans="1:11" x14ac:dyDescent="0.25">
      <c r="A203" s="954"/>
      <c r="B203" s="955"/>
      <c r="C203" s="955"/>
      <c r="D203" s="955"/>
      <c r="E203" s="955"/>
      <c r="F203" s="956"/>
      <c r="G203" s="954"/>
      <c r="H203" s="955"/>
      <c r="I203" s="955"/>
      <c r="J203" s="955"/>
      <c r="K203" s="956"/>
    </row>
    <row r="204" spans="1:11" x14ac:dyDescent="0.25">
      <c r="A204" s="954"/>
      <c r="B204" s="955"/>
      <c r="C204" s="955"/>
      <c r="D204" s="955"/>
      <c r="E204" s="955"/>
      <c r="F204" s="956"/>
      <c r="G204" s="954"/>
      <c r="H204" s="955"/>
      <c r="I204" s="955"/>
      <c r="J204" s="955"/>
      <c r="K204" s="956"/>
    </row>
    <row r="205" spans="1:11" x14ac:dyDescent="0.25">
      <c r="A205" s="954"/>
      <c r="B205" s="955"/>
      <c r="C205" s="955"/>
      <c r="D205" s="955"/>
      <c r="E205" s="955"/>
      <c r="F205" s="956"/>
      <c r="G205" s="954"/>
      <c r="H205" s="955"/>
      <c r="I205" s="955"/>
      <c r="J205" s="955"/>
      <c r="K205" s="956"/>
    </row>
    <row r="206" spans="1:11" x14ac:dyDescent="0.25">
      <c r="A206" s="954"/>
      <c r="B206" s="955"/>
      <c r="C206" s="955"/>
      <c r="D206" s="955"/>
      <c r="E206" s="955"/>
      <c r="F206" s="956"/>
      <c r="G206" s="954"/>
      <c r="H206" s="955"/>
      <c r="I206" s="955"/>
      <c r="J206" s="955"/>
      <c r="K206" s="956"/>
    </row>
    <row r="207" spans="1:11" x14ac:dyDescent="0.25">
      <c r="A207" s="954"/>
      <c r="B207" s="955"/>
      <c r="C207" s="955"/>
      <c r="D207" s="955"/>
      <c r="E207" s="955"/>
      <c r="F207" s="956"/>
      <c r="G207" s="954"/>
      <c r="H207" s="955"/>
      <c r="I207" s="955"/>
      <c r="J207" s="955"/>
      <c r="K207" s="956"/>
    </row>
    <row r="208" spans="1:11" x14ac:dyDescent="0.25">
      <c r="A208" s="954"/>
      <c r="B208" s="955"/>
      <c r="C208" s="955"/>
      <c r="D208" s="955"/>
      <c r="E208" s="955"/>
      <c r="F208" s="956"/>
      <c r="G208" s="954"/>
      <c r="H208" s="955"/>
      <c r="I208" s="955"/>
      <c r="J208" s="955"/>
      <c r="K208" s="956"/>
    </row>
    <row r="209" spans="1:11" x14ac:dyDescent="0.25">
      <c r="A209" s="954"/>
      <c r="B209" s="955"/>
      <c r="C209" s="955"/>
      <c r="D209" s="955"/>
      <c r="E209" s="955"/>
      <c r="F209" s="956"/>
      <c r="G209" s="954"/>
      <c r="H209" s="955"/>
      <c r="I209" s="955"/>
      <c r="J209" s="955"/>
      <c r="K209" s="956"/>
    </row>
    <row r="210" spans="1:11" x14ac:dyDescent="0.25">
      <c r="A210" s="954"/>
      <c r="B210" s="955"/>
      <c r="C210" s="955"/>
      <c r="D210" s="955"/>
      <c r="E210" s="955"/>
      <c r="F210" s="956"/>
      <c r="G210" s="954"/>
      <c r="H210" s="955"/>
      <c r="I210" s="955"/>
      <c r="J210" s="955"/>
      <c r="K210" s="956"/>
    </row>
    <row r="211" spans="1:11" ht="15.75" thickBot="1" x14ac:dyDescent="0.3">
      <c r="A211" s="954"/>
      <c r="B211" s="955"/>
      <c r="C211" s="955"/>
      <c r="D211" s="955"/>
      <c r="E211" s="955"/>
      <c r="F211" s="956"/>
      <c r="G211" s="954"/>
      <c r="H211" s="955"/>
      <c r="I211" s="955"/>
      <c r="J211" s="955"/>
      <c r="K211" s="956"/>
    </row>
    <row r="212" spans="1:11" x14ac:dyDescent="0.25">
      <c r="A212" s="960" t="s">
        <v>955</v>
      </c>
      <c r="B212" s="961"/>
      <c r="C212" s="961"/>
      <c r="D212" s="961"/>
      <c r="E212" s="961"/>
      <c r="F212" s="962"/>
      <c r="G212" s="966" t="s">
        <v>956</v>
      </c>
      <c r="H212" s="967"/>
      <c r="I212" s="967"/>
      <c r="J212" s="967"/>
      <c r="K212" s="968"/>
    </row>
    <row r="213" spans="1:11" ht="15.75" thickBot="1" x14ac:dyDescent="0.3">
      <c r="A213" s="963"/>
      <c r="B213" s="964"/>
      <c r="C213" s="964"/>
      <c r="D213" s="964"/>
      <c r="E213" s="964"/>
      <c r="F213" s="965"/>
      <c r="G213" s="969"/>
      <c r="H213" s="970"/>
      <c r="I213" s="970"/>
      <c r="J213" s="970"/>
      <c r="K213" s="971"/>
    </row>
    <row r="214" spans="1:11" ht="15" customHeight="1" x14ac:dyDescent="0.25">
      <c r="A214" s="957" t="s">
        <v>658</v>
      </c>
      <c r="B214" s="958"/>
      <c r="C214" s="958"/>
      <c r="D214" s="958"/>
      <c r="E214" s="958"/>
      <c r="F214" s="959"/>
      <c r="G214" s="957" t="s">
        <v>659</v>
      </c>
      <c r="H214" s="958"/>
      <c r="I214" s="958"/>
      <c r="J214" s="958"/>
      <c r="K214" s="959"/>
    </row>
    <row r="215" spans="1:11" ht="15" customHeight="1" x14ac:dyDescent="0.25">
      <c r="A215" s="954"/>
      <c r="B215" s="955"/>
      <c r="C215" s="955"/>
      <c r="D215" s="955"/>
      <c r="E215" s="955"/>
      <c r="F215" s="956"/>
      <c r="G215" s="954"/>
      <c r="H215" s="955"/>
      <c r="I215" s="955"/>
      <c r="J215" s="955"/>
      <c r="K215" s="956"/>
    </row>
    <row r="216" spans="1:11" ht="15" customHeight="1" x14ac:dyDescent="0.25">
      <c r="A216" s="954"/>
      <c r="B216" s="955"/>
      <c r="C216" s="955"/>
      <c r="D216" s="955"/>
      <c r="E216" s="955"/>
      <c r="F216" s="956"/>
      <c r="G216" s="954"/>
      <c r="H216" s="955"/>
      <c r="I216" s="955"/>
      <c r="J216" s="955"/>
      <c r="K216" s="956"/>
    </row>
    <row r="217" spans="1:11" ht="15" customHeight="1" x14ac:dyDescent="0.25">
      <c r="A217" s="954"/>
      <c r="B217" s="955"/>
      <c r="C217" s="955"/>
      <c r="D217" s="955"/>
      <c r="E217" s="955"/>
      <c r="F217" s="956"/>
      <c r="G217" s="954"/>
      <c r="H217" s="955"/>
      <c r="I217" s="955"/>
      <c r="J217" s="955"/>
      <c r="K217" s="956"/>
    </row>
    <row r="218" spans="1:11" ht="15" customHeight="1" x14ac:dyDescent="0.25">
      <c r="A218" s="954"/>
      <c r="B218" s="955"/>
      <c r="C218" s="955"/>
      <c r="D218" s="955"/>
      <c r="E218" s="955"/>
      <c r="F218" s="956"/>
      <c r="G218" s="954"/>
      <c r="H218" s="955"/>
      <c r="I218" s="955"/>
      <c r="J218" s="955"/>
      <c r="K218" s="956"/>
    </row>
    <row r="219" spans="1:11" ht="15" customHeight="1" x14ac:dyDescent="0.25">
      <c r="A219" s="954"/>
      <c r="B219" s="955"/>
      <c r="C219" s="955"/>
      <c r="D219" s="955"/>
      <c r="E219" s="955"/>
      <c r="F219" s="956"/>
      <c r="G219" s="954"/>
      <c r="H219" s="955"/>
      <c r="I219" s="955"/>
      <c r="J219" s="955"/>
      <c r="K219" s="956"/>
    </row>
    <row r="220" spans="1:11" ht="15" customHeight="1" x14ac:dyDescent="0.25">
      <c r="A220" s="954"/>
      <c r="B220" s="955"/>
      <c r="C220" s="955"/>
      <c r="D220" s="955"/>
      <c r="E220" s="955"/>
      <c r="F220" s="956"/>
      <c r="G220" s="954"/>
      <c r="H220" s="955"/>
      <c r="I220" s="955"/>
      <c r="J220" s="955"/>
      <c r="K220" s="956"/>
    </row>
    <row r="221" spans="1:11" ht="15" customHeight="1" x14ac:dyDescent="0.25">
      <c r="A221" s="954"/>
      <c r="B221" s="955"/>
      <c r="C221" s="955"/>
      <c r="D221" s="955"/>
      <c r="E221" s="955"/>
      <c r="F221" s="956"/>
      <c r="G221" s="954"/>
      <c r="H221" s="955"/>
      <c r="I221" s="955"/>
      <c r="J221" s="955"/>
      <c r="K221" s="956"/>
    </row>
    <row r="222" spans="1:11" ht="15" customHeight="1" x14ac:dyDescent="0.25">
      <c r="A222" s="954"/>
      <c r="B222" s="955"/>
      <c r="C222" s="955"/>
      <c r="D222" s="955"/>
      <c r="E222" s="955"/>
      <c r="F222" s="956"/>
      <c r="G222" s="954"/>
      <c r="H222" s="955"/>
      <c r="I222" s="955"/>
      <c r="J222" s="955"/>
      <c r="K222" s="956"/>
    </row>
    <row r="223" spans="1:11" ht="15" customHeight="1" x14ac:dyDescent="0.25">
      <c r="A223" s="954"/>
      <c r="B223" s="955"/>
      <c r="C223" s="955"/>
      <c r="D223" s="955"/>
      <c r="E223" s="955"/>
      <c r="F223" s="956"/>
      <c r="G223" s="954"/>
      <c r="H223" s="955"/>
      <c r="I223" s="955"/>
      <c r="J223" s="955"/>
      <c r="K223" s="956"/>
    </row>
    <row r="224" spans="1:11" ht="15" customHeight="1" x14ac:dyDescent="0.25">
      <c r="A224" s="954"/>
      <c r="B224" s="955"/>
      <c r="C224" s="955"/>
      <c r="D224" s="955"/>
      <c r="E224" s="955"/>
      <c r="F224" s="956"/>
      <c r="G224" s="954"/>
      <c r="H224" s="955"/>
      <c r="I224" s="955"/>
      <c r="J224" s="955"/>
      <c r="K224" s="956"/>
    </row>
    <row r="225" spans="1:11" ht="15" customHeight="1" x14ac:dyDescent="0.25">
      <c r="A225" s="954"/>
      <c r="B225" s="955"/>
      <c r="C225" s="955"/>
      <c r="D225" s="955"/>
      <c r="E225" s="955"/>
      <c r="F225" s="956"/>
      <c r="G225" s="954"/>
      <c r="H225" s="955"/>
      <c r="I225" s="955"/>
      <c r="J225" s="955"/>
      <c r="K225" s="956"/>
    </row>
    <row r="226" spans="1:11" ht="15" customHeight="1" x14ac:dyDescent="0.25">
      <c r="A226" s="954"/>
      <c r="B226" s="955"/>
      <c r="C226" s="955"/>
      <c r="D226" s="955"/>
      <c r="E226" s="955"/>
      <c r="F226" s="956"/>
      <c r="G226" s="954"/>
      <c r="H226" s="955"/>
      <c r="I226" s="955"/>
      <c r="J226" s="955"/>
      <c r="K226" s="956"/>
    </row>
    <row r="227" spans="1:11" ht="15" customHeight="1" thickBot="1" x14ac:dyDescent="0.3">
      <c r="A227" s="954"/>
      <c r="B227" s="955"/>
      <c r="C227" s="955"/>
      <c r="D227" s="955"/>
      <c r="E227" s="955"/>
      <c r="F227" s="956"/>
      <c r="G227" s="954"/>
      <c r="H227" s="955"/>
      <c r="I227" s="955"/>
      <c r="J227" s="955"/>
      <c r="K227" s="956"/>
    </row>
    <row r="228" spans="1:11" ht="15" customHeight="1" x14ac:dyDescent="0.25">
      <c r="A228" s="960" t="s">
        <v>957</v>
      </c>
      <c r="B228" s="961"/>
      <c r="C228" s="961"/>
      <c r="D228" s="961"/>
      <c r="E228" s="961"/>
      <c r="F228" s="962"/>
      <c r="G228" s="966" t="s">
        <v>782</v>
      </c>
      <c r="H228" s="967"/>
      <c r="I228" s="967"/>
      <c r="J228" s="967"/>
      <c r="K228" s="968"/>
    </row>
    <row r="229" spans="1:11" ht="15" customHeight="1" thickBot="1" x14ac:dyDescent="0.3">
      <c r="A229" s="963"/>
      <c r="B229" s="964"/>
      <c r="C229" s="964"/>
      <c r="D229" s="964"/>
      <c r="E229" s="964"/>
      <c r="F229" s="965"/>
      <c r="G229" s="969"/>
      <c r="H229" s="970"/>
      <c r="I229" s="970"/>
      <c r="J229" s="970"/>
      <c r="K229" s="971"/>
    </row>
    <row r="230" spans="1:11" ht="15" customHeight="1" x14ac:dyDescent="0.25">
      <c r="A230" s="957" t="s">
        <v>658</v>
      </c>
      <c r="B230" s="958"/>
      <c r="C230" s="958"/>
      <c r="D230" s="958"/>
      <c r="E230" s="958"/>
      <c r="F230" s="959"/>
      <c r="G230" s="957" t="s">
        <v>659</v>
      </c>
      <c r="H230" s="958"/>
      <c r="I230" s="958"/>
      <c r="J230" s="958"/>
      <c r="K230" s="959"/>
    </row>
    <row r="231" spans="1:11" ht="15" customHeight="1" x14ac:dyDescent="0.25">
      <c r="A231" s="954"/>
      <c r="B231" s="955"/>
      <c r="C231" s="955"/>
      <c r="D231" s="955"/>
      <c r="E231" s="955"/>
      <c r="F231" s="956"/>
      <c r="G231" s="954"/>
      <c r="H231" s="955"/>
      <c r="I231" s="955"/>
      <c r="J231" s="955"/>
      <c r="K231" s="956"/>
    </row>
    <row r="232" spans="1:11" ht="15" customHeight="1" x14ac:dyDescent="0.25">
      <c r="A232" s="954"/>
      <c r="B232" s="955"/>
      <c r="C232" s="955"/>
      <c r="D232" s="955"/>
      <c r="E232" s="955"/>
      <c r="F232" s="956"/>
      <c r="G232" s="954"/>
      <c r="H232" s="955"/>
      <c r="I232" s="955"/>
      <c r="J232" s="955"/>
      <c r="K232" s="956"/>
    </row>
    <row r="233" spans="1:11" ht="15" customHeight="1" x14ac:dyDescent="0.25">
      <c r="A233" s="954"/>
      <c r="B233" s="955"/>
      <c r="C233" s="955"/>
      <c r="D233" s="955"/>
      <c r="E233" s="955"/>
      <c r="F233" s="956"/>
      <c r="G233" s="954"/>
      <c r="H233" s="955"/>
      <c r="I233" s="955"/>
      <c r="J233" s="955"/>
      <c r="K233" s="956"/>
    </row>
    <row r="234" spans="1:11" ht="15" customHeight="1" x14ac:dyDescent="0.25">
      <c r="A234" s="954"/>
      <c r="B234" s="955"/>
      <c r="C234" s="955"/>
      <c r="D234" s="955"/>
      <c r="E234" s="955"/>
      <c r="F234" s="956"/>
      <c r="G234" s="954"/>
      <c r="H234" s="955"/>
      <c r="I234" s="955"/>
      <c r="J234" s="955"/>
      <c r="K234" s="956"/>
    </row>
    <row r="235" spans="1:11" ht="15" customHeight="1" x14ac:dyDescent="0.25">
      <c r="A235" s="954"/>
      <c r="B235" s="955"/>
      <c r="C235" s="955"/>
      <c r="D235" s="955"/>
      <c r="E235" s="955"/>
      <c r="F235" s="956"/>
      <c r="G235" s="954"/>
      <c r="H235" s="955"/>
      <c r="I235" s="955"/>
      <c r="J235" s="955"/>
      <c r="K235" s="956"/>
    </row>
    <row r="236" spans="1:11" ht="15" customHeight="1" x14ac:dyDescent="0.25">
      <c r="A236" s="954"/>
      <c r="B236" s="955"/>
      <c r="C236" s="955"/>
      <c r="D236" s="955"/>
      <c r="E236" s="955"/>
      <c r="F236" s="956"/>
      <c r="G236" s="954"/>
      <c r="H236" s="955"/>
      <c r="I236" s="955"/>
      <c r="J236" s="955"/>
      <c r="K236" s="956"/>
    </row>
    <row r="237" spans="1:11" ht="15" customHeight="1" x14ac:dyDescent="0.25">
      <c r="A237" s="954"/>
      <c r="B237" s="955"/>
      <c r="C237" s="955"/>
      <c r="D237" s="955"/>
      <c r="E237" s="955"/>
      <c r="F237" s="956"/>
      <c r="G237" s="954"/>
      <c r="H237" s="955"/>
      <c r="I237" s="955"/>
      <c r="J237" s="955"/>
      <c r="K237" s="956"/>
    </row>
    <row r="238" spans="1:11" ht="15" customHeight="1" x14ac:dyDescent="0.25">
      <c r="A238" s="954"/>
      <c r="B238" s="955"/>
      <c r="C238" s="955"/>
      <c r="D238" s="955"/>
      <c r="E238" s="955"/>
      <c r="F238" s="956"/>
      <c r="G238" s="954"/>
      <c r="H238" s="955"/>
      <c r="I238" s="955"/>
      <c r="J238" s="955"/>
      <c r="K238" s="956"/>
    </row>
    <row r="239" spans="1:11" ht="15" customHeight="1" x14ac:dyDescent="0.25">
      <c r="A239" s="954"/>
      <c r="B239" s="955"/>
      <c r="C239" s="955"/>
      <c r="D239" s="955"/>
      <c r="E239" s="955"/>
      <c r="F239" s="956"/>
      <c r="G239" s="954"/>
      <c r="H239" s="955"/>
      <c r="I239" s="955"/>
      <c r="J239" s="955"/>
      <c r="K239" s="956"/>
    </row>
    <row r="240" spans="1:11" ht="15" customHeight="1" x14ac:dyDescent="0.25">
      <c r="A240" s="954"/>
      <c r="B240" s="955"/>
      <c r="C240" s="955"/>
      <c r="D240" s="955"/>
      <c r="E240" s="955"/>
      <c r="F240" s="956"/>
      <c r="G240" s="954"/>
      <c r="H240" s="955"/>
      <c r="I240" s="955"/>
      <c r="J240" s="955"/>
      <c r="K240" s="956"/>
    </row>
    <row r="241" spans="1:11" ht="15" customHeight="1" x14ac:dyDescent="0.25">
      <c r="A241" s="954"/>
      <c r="B241" s="955"/>
      <c r="C241" s="955"/>
      <c r="D241" s="955"/>
      <c r="E241" s="955"/>
      <c r="F241" s="956"/>
      <c r="G241" s="954"/>
      <c r="H241" s="955"/>
      <c r="I241" s="955"/>
      <c r="J241" s="955"/>
      <c r="K241" s="956"/>
    </row>
    <row r="242" spans="1:11" ht="15" customHeight="1" x14ac:dyDescent="0.25">
      <c r="A242" s="954"/>
      <c r="B242" s="955"/>
      <c r="C242" s="955"/>
      <c r="D242" s="955"/>
      <c r="E242" s="955"/>
      <c r="F242" s="956"/>
      <c r="G242" s="954"/>
      <c r="H242" s="955"/>
      <c r="I242" s="955"/>
      <c r="J242" s="955"/>
      <c r="K242" s="956"/>
    </row>
    <row r="243" spans="1:11" ht="15" customHeight="1" thickBot="1" x14ac:dyDescent="0.3">
      <c r="A243" s="954"/>
      <c r="B243" s="955"/>
      <c r="C243" s="955"/>
      <c r="D243" s="955"/>
      <c r="E243" s="955"/>
      <c r="F243" s="956"/>
      <c r="G243" s="954"/>
      <c r="H243" s="955"/>
      <c r="I243" s="955"/>
      <c r="J243" s="955"/>
      <c r="K243" s="956"/>
    </row>
    <row r="244" spans="1:11" ht="15" customHeight="1" x14ac:dyDescent="0.25">
      <c r="A244" s="960" t="s">
        <v>958</v>
      </c>
      <c r="B244" s="961"/>
      <c r="C244" s="961"/>
      <c r="D244" s="961"/>
      <c r="E244" s="961"/>
      <c r="F244" s="962"/>
      <c r="G244" s="966" t="s">
        <v>959</v>
      </c>
      <c r="H244" s="967"/>
      <c r="I244" s="967"/>
      <c r="J244" s="967"/>
      <c r="K244" s="968"/>
    </row>
    <row r="245" spans="1:11" ht="15" customHeight="1" thickBot="1" x14ac:dyDescent="0.3">
      <c r="A245" s="963"/>
      <c r="B245" s="964"/>
      <c r="C245" s="964"/>
      <c r="D245" s="964"/>
      <c r="E245" s="964"/>
      <c r="F245" s="965"/>
      <c r="G245" s="969"/>
      <c r="H245" s="970"/>
      <c r="I245" s="970"/>
      <c r="J245" s="970"/>
      <c r="K245" s="971"/>
    </row>
    <row r="246" spans="1:11" ht="15.75" hidden="1" thickBot="1" x14ac:dyDescent="0.3">
      <c r="A246" s="957" t="s">
        <v>660</v>
      </c>
      <c r="B246" s="958"/>
      <c r="C246" s="958"/>
      <c r="D246" s="958"/>
      <c r="E246" s="958"/>
      <c r="F246" s="959"/>
      <c r="G246" s="957" t="s">
        <v>661</v>
      </c>
      <c r="H246" s="958"/>
      <c r="I246" s="958"/>
      <c r="J246" s="958"/>
      <c r="K246" s="959"/>
    </row>
    <row r="247" spans="1:11" ht="15.75" hidden="1" thickBot="1" x14ac:dyDescent="0.3">
      <c r="A247" s="954"/>
      <c r="B247" s="955"/>
      <c r="C247" s="955"/>
      <c r="D247" s="955"/>
      <c r="E247" s="955"/>
      <c r="F247" s="956"/>
      <c r="G247" s="954"/>
      <c r="H247" s="955"/>
      <c r="I247" s="955"/>
      <c r="J247" s="955"/>
      <c r="K247" s="956"/>
    </row>
    <row r="248" spans="1:11" ht="15.75" hidden="1" thickBot="1" x14ac:dyDescent="0.3">
      <c r="A248" s="954"/>
      <c r="B248" s="955"/>
      <c r="C248" s="955"/>
      <c r="D248" s="955"/>
      <c r="E248" s="955"/>
      <c r="F248" s="956"/>
      <c r="G248" s="954"/>
      <c r="H248" s="955"/>
      <c r="I248" s="955"/>
      <c r="J248" s="955"/>
      <c r="K248" s="956"/>
    </row>
    <row r="249" spans="1:11" ht="15.75" hidden="1" thickBot="1" x14ac:dyDescent="0.3">
      <c r="A249" s="954"/>
      <c r="B249" s="955"/>
      <c r="C249" s="955"/>
      <c r="D249" s="955"/>
      <c r="E249" s="955"/>
      <c r="F249" s="956"/>
      <c r="G249" s="954"/>
      <c r="H249" s="955"/>
      <c r="I249" s="955"/>
      <c r="J249" s="955"/>
      <c r="K249" s="956"/>
    </row>
    <row r="250" spans="1:11" ht="15.75" hidden="1" thickBot="1" x14ac:dyDescent="0.3">
      <c r="A250" s="954"/>
      <c r="B250" s="955"/>
      <c r="C250" s="955"/>
      <c r="D250" s="955"/>
      <c r="E250" s="955"/>
      <c r="F250" s="956"/>
      <c r="G250" s="954"/>
      <c r="H250" s="955"/>
      <c r="I250" s="955"/>
      <c r="J250" s="955"/>
      <c r="K250" s="956"/>
    </row>
    <row r="251" spans="1:11" ht="15.75" hidden="1" thickBot="1" x14ac:dyDescent="0.3">
      <c r="A251" s="954"/>
      <c r="B251" s="955"/>
      <c r="C251" s="955"/>
      <c r="D251" s="955"/>
      <c r="E251" s="955"/>
      <c r="F251" s="956"/>
      <c r="G251" s="954"/>
      <c r="H251" s="955"/>
      <c r="I251" s="955"/>
      <c r="J251" s="955"/>
      <c r="K251" s="956"/>
    </row>
    <row r="252" spans="1:11" ht="15.75" hidden="1" thickBot="1" x14ac:dyDescent="0.3">
      <c r="A252" s="954"/>
      <c r="B252" s="955"/>
      <c r="C252" s="955"/>
      <c r="D252" s="955"/>
      <c r="E252" s="955"/>
      <c r="F252" s="956"/>
      <c r="G252" s="954"/>
      <c r="H252" s="955"/>
      <c r="I252" s="955"/>
      <c r="J252" s="955"/>
      <c r="K252" s="956"/>
    </row>
    <row r="253" spans="1:11" ht="15.75" hidden="1" thickBot="1" x14ac:dyDescent="0.3">
      <c r="A253" s="954"/>
      <c r="B253" s="955"/>
      <c r="C253" s="955"/>
      <c r="D253" s="955"/>
      <c r="E253" s="955"/>
      <c r="F253" s="956"/>
      <c r="G253" s="954"/>
      <c r="H253" s="955"/>
      <c r="I253" s="955"/>
      <c r="J253" s="955"/>
      <c r="K253" s="956"/>
    </row>
    <row r="254" spans="1:11" ht="15.75" hidden="1" thickBot="1" x14ac:dyDescent="0.3">
      <c r="A254" s="954"/>
      <c r="B254" s="955"/>
      <c r="C254" s="955"/>
      <c r="D254" s="955"/>
      <c r="E254" s="955"/>
      <c r="F254" s="956"/>
      <c r="G254" s="954"/>
      <c r="H254" s="955"/>
      <c r="I254" s="955"/>
      <c r="J254" s="955"/>
      <c r="K254" s="956"/>
    </row>
    <row r="255" spans="1:11" ht="15.75" hidden="1" thickBot="1" x14ac:dyDescent="0.3">
      <c r="A255" s="954"/>
      <c r="B255" s="955"/>
      <c r="C255" s="955"/>
      <c r="D255" s="955"/>
      <c r="E255" s="955"/>
      <c r="F255" s="956"/>
      <c r="G255" s="954"/>
      <c r="H255" s="955"/>
      <c r="I255" s="955"/>
      <c r="J255" s="955"/>
      <c r="K255" s="956"/>
    </row>
    <row r="256" spans="1:11" ht="15.75" hidden="1" thickBot="1" x14ac:dyDescent="0.3">
      <c r="A256" s="954"/>
      <c r="B256" s="955"/>
      <c r="C256" s="955"/>
      <c r="D256" s="955"/>
      <c r="E256" s="955"/>
      <c r="F256" s="956"/>
      <c r="G256" s="954"/>
      <c r="H256" s="955"/>
      <c r="I256" s="955"/>
      <c r="J256" s="955"/>
      <c r="K256" s="956"/>
    </row>
    <row r="257" spans="1:11" ht="15.75" hidden="1" thickBot="1" x14ac:dyDescent="0.3">
      <c r="A257" s="954"/>
      <c r="B257" s="955"/>
      <c r="C257" s="955"/>
      <c r="D257" s="955"/>
      <c r="E257" s="955"/>
      <c r="F257" s="956"/>
      <c r="G257" s="954"/>
      <c r="H257" s="955"/>
      <c r="I257" s="955"/>
      <c r="J257" s="955"/>
      <c r="K257" s="956"/>
    </row>
    <row r="258" spans="1:11" ht="15.75" hidden="1" thickBot="1" x14ac:dyDescent="0.3">
      <c r="A258" s="954"/>
      <c r="B258" s="955"/>
      <c r="C258" s="955"/>
      <c r="D258" s="955"/>
      <c r="E258" s="955"/>
      <c r="F258" s="956"/>
      <c r="G258" s="954"/>
      <c r="H258" s="955"/>
      <c r="I258" s="955"/>
      <c r="J258" s="955"/>
      <c r="K258" s="956"/>
    </row>
    <row r="259" spans="1:11" ht="15.75" hidden="1" thickBot="1" x14ac:dyDescent="0.3">
      <c r="A259" s="954"/>
      <c r="B259" s="955"/>
      <c r="C259" s="955"/>
      <c r="D259" s="955"/>
      <c r="E259" s="955"/>
      <c r="F259" s="956"/>
      <c r="G259" s="954"/>
      <c r="H259" s="955"/>
      <c r="I259" s="955"/>
      <c r="J259" s="955"/>
      <c r="K259" s="956"/>
    </row>
    <row r="260" spans="1:11" ht="15.75" hidden="1" thickBot="1" x14ac:dyDescent="0.3">
      <c r="A260" s="966" t="s">
        <v>746</v>
      </c>
      <c r="B260" s="967"/>
      <c r="C260" s="967"/>
      <c r="D260" s="967"/>
      <c r="E260" s="967"/>
      <c r="F260" s="968"/>
      <c r="G260" s="966" t="s">
        <v>747</v>
      </c>
      <c r="H260" s="967"/>
      <c r="I260" s="967"/>
      <c r="J260" s="967"/>
      <c r="K260" s="968"/>
    </row>
    <row r="261" spans="1:11" ht="15.75" hidden="1" thickBot="1" x14ac:dyDescent="0.3">
      <c r="A261" s="969"/>
      <c r="B261" s="970"/>
      <c r="C261" s="970"/>
      <c r="D261" s="970"/>
      <c r="E261" s="970"/>
      <c r="F261" s="971"/>
      <c r="G261" s="969"/>
      <c r="H261" s="970"/>
      <c r="I261" s="970"/>
      <c r="J261" s="970"/>
      <c r="K261" s="971"/>
    </row>
    <row r="262" spans="1:11" ht="15.75" hidden="1" thickBot="1" x14ac:dyDescent="0.3">
      <c r="A262" s="954" t="s">
        <v>586</v>
      </c>
      <c r="B262" s="955"/>
      <c r="C262" s="955"/>
      <c r="D262" s="955"/>
      <c r="E262" s="955"/>
      <c r="F262" s="956"/>
      <c r="G262" s="954" t="s">
        <v>587</v>
      </c>
      <c r="H262" s="955"/>
      <c r="I262" s="955"/>
      <c r="J262" s="955"/>
      <c r="K262" s="956"/>
    </row>
    <row r="263" spans="1:11" ht="15.75" hidden="1" thickBot="1" x14ac:dyDescent="0.3">
      <c r="A263" s="954"/>
      <c r="B263" s="955"/>
      <c r="C263" s="955"/>
      <c r="D263" s="955"/>
      <c r="E263" s="955"/>
      <c r="F263" s="956"/>
      <c r="G263" s="954"/>
      <c r="H263" s="955"/>
      <c r="I263" s="955"/>
      <c r="J263" s="955"/>
      <c r="K263" s="956"/>
    </row>
    <row r="264" spans="1:11" ht="15.75" hidden="1" thickBot="1" x14ac:dyDescent="0.3">
      <c r="A264" s="954"/>
      <c r="B264" s="955"/>
      <c r="C264" s="955"/>
      <c r="D264" s="955"/>
      <c r="E264" s="955"/>
      <c r="F264" s="956"/>
      <c r="G264" s="954"/>
      <c r="H264" s="955"/>
      <c r="I264" s="955"/>
      <c r="J264" s="955"/>
      <c r="K264" s="956"/>
    </row>
    <row r="265" spans="1:11" ht="15.75" hidden="1" thickBot="1" x14ac:dyDescent="0.3">
      <c r="A265" s="954"/>
      <c r="B265" s="955"/>
      <c r="C265" s="955"/>
      <c r="D265" s="955"/>
      <c r="E265" s="955"/>
      <c r="F265" s="956"/>
      <c r="G265" s="954"/>
      <c r="H265" s="955"/>
      <c r="I265" s="955"/>
      <c r="J265" s="955"/>
      <c r="K265" s="956"/>
    </row>
    <row r="266" spans="1:11" ht="15.75" hidden="1" thickBot="1" x14ac:dyDescent="0.3">
      <c r="A266" s="954"/>
      <c r="B266" s="955"/>
      <c r="C266" s="955"/>
      <c r="D266" s="955"/>
      <c r="E266" s="955"/>
      <c r="F266" s="956"/>
      <c r="G266" s="954"/>
      <c r="H266" s="955"/>
      <c r="I266" s="955"/>
      <c r="J266" s="955"/>
      <c r="K266" s="956"/>
    </row>
    <row r="267" spans="1:11" ht="15.75" hidden="1" thickBot="1" x14ac:dyDescent="0.3">
      <c r="A267" s="954"/>
      <c r="B267" s="955"/>
      <c r="C267" s="955"/>
      <c r="D267" s="955"/>
      <c r="E267" s="955"/>
      <c r="F267" s="956"/>
      <c r="G267" s="954"/>
      <c r="H267" s="955"/>
      <c r="I267" s="955"/>
      <c r="J267" s="955"/>
      <c r="K267" s="956"/>
    </row>
    <row r="268" spans="1:11" ht="15.75" hidden="1" thickBot="1" x14ac:dyDescent="0.3">
      <c r="A268" s="954"/>
      <c r="B268" s="955"/>
      <c r="C268" s="955"/>
      <c r="D268" s="955"/>
      <c r="E268" s="955"/>
      <c r="F268" s="956"/>
      <c r="G268" s="954"/>
      <c r="H268" s="955"/>
      <c r="I268" s="955"/>
      <c r="J268" s="955"/>
      <c r="K268" s="956"/>
    </row>
    <row r="269" spans="1:11" ht="15.75" hidden="1" thickBot="1" x14ac:dyDescent="0.3">
      <c r="A269" s="954"/>
      <c r="B269" s="955"/>
      <c r="C269" s="955"/>
      <c r="D269" s="955"/>
      <c r="E269" s="955"/>
      <c r="F269" s="956"/>
      <c r="G269" s="954"/>
      <c r="H269" s="955"/>
      <c r="I269" s="955"/>
      <c r="J269" s="955"/>
      <c r="K269" s="956"/>
    </row>
    <row r="270" spans="1:11" ht="15.75" hidden="1" thickBot="1" x14ac:dyDescent="0.3">
      <c r="A270" s="954"/>
      <c r="B270" s="955"/>
      <c r="C270" s="955"/>
      <c r="D270" s="955"/>
      <c r="E270" s="955"/>
      <c r="F270" s="956"/>
      <c r="G270" s="954"/>
      <c r="H270" s="955"/>
      <c r="I270" s="955"/>
      <c r="J270" s="955"/>
      <c r="K270" s="956"/>
    </row>
    <row r="271" spans="1:11" ht="15.75" hidden="1" thickBot="1" x14ac:dyDescent="0.3">
      <c r="A271" s="954"/>
      <c r="B271" s="955"/>
      <c r="C271" s="955"/>
      <c r="D271" s="955"/>
      <c r="E271" s="955"/>
      <c r="F271" s="956"/>
      <c r="G271" s="954"/>
      <c r="H271" s="955"/>
      <c r="I271" s="955"/>
      <c r="J271" s="955"/>
      <c r="K271" s="956"/>
    </row>
    <row r="272" spans="1:11" ht="15.75" hidden="1" thickBot="1" x14ac:dyDescent="0.3">
      <c r="A272" s="954"/>
      <c r="B272" s="955"/>
      <c r="C272" s="955"/>
      <c r="D272" s="955"/>
      <c r="E272" s="955"/>
      <c r="F272" s="956"/>
      <c r="G272" s="954"/>
      <c r="H272" s="955"/>
      <c r="I272" s="955"/>
      <c r="J272" s="955"/>
      <c r="K272" s="956"/>
    </row>
    <row r="273" spans="1:11" ht="15.75" hidden="1" thickBot="1" x14ac:dyDescent="0.3">
      <c r="A273" s="954"/>
      <c r="B273" s="955"/>
      <c r="C273" s="955"/>
      <c r="D273" s="955"/>
      <c r="E273" s="955"/>
      <c r="F273" s="956"/>
      <c r="G273" s="954"/>
      <c r="H273" s="955"/>
      <c r="I273" s="955"/>
      <c r="J273" s="955"/>
      <c r="K273" s="956"/>
    </row>
    <row r="274" spans="1:11" ht="15.75" hidden="1" thickBot="1" x14ac:dyDescent="0.3">
      <c r="A274" s="954"/>
      <c r="B274" s="955"/>
      <c r="C274" s="955"/>
      <c r="D274" s="955"/>
      <c r="E274" s="955"/>
      <c r="F274" s="956"/>
      <c r="G274" s="954"/>
      <c r="H274" s="955"/>
      <c r="I274" s="955"/>
      <c r="J274" s="955"/>
      <c r="K274" s="956"/>
    </row>
    <row r="275" spans="1:11" ht="15.75" hidden="1" thickBot="1" x14ac:dyDescent="0.3">
      <c r="A275" s="954"/>
      <c r="B275" s="955"/>
      <c r="C275" s="955"/>
      <c r="D275" s="955"/>
      <c r="E275" s="955"/>
      <c r="F275" s="956"/>
      <c r="G275" s="954"/>
      <c r="H275" s="955"/>
      <c r="I275" s="955"/>
      <c r="J275" s="955"/>
      <c r="K275" s="956"/>
    </row>
    <row r="276" spans="1:11" ht="15.75" hidden="1" thickBot="1" x14ac:dyDescent="0.3">
      <c r="A276" s="960" t="s">
        <v>748</v>
      </c>
      <c r="B276" s="961"/>
      <c r="C276" s="961"/>
      <c r="D276" s="961"/>
      <c r="E276" s="961"/>
      <c r="F276" s="962"/>
      <c r="G276" s="966" t="s">
        <v>749</v>
      </c>
      <c r="H276" s="967"/>
      <c r="I276" s="967"/>
      <c r="J276" s="967"/>
      <c r="K276" s="968"/>
    </row>
    <row r="277" spans="1:11" ht="15.75" hidden="1" thickBot="1" x14ac:dyDescent="0.3">
      <c r="A277" s="963"/>
      <c r="B277" s="964"/>
      <c r="C277" s="964"/>
      <c r="D277" s="964"/>
      <c r="E277" s="964"/>
      <c r="F277" s="965"/>
      <c r="G277" s="969"/>
      <c r="H277" s="970"/>
      <c r="I277" s="970"/>
      <c r="J277" s="970"/>
      <c r="K277" s="971"/>
    </row>
    <row r="278" spans="1:11" ht="15.75" hidden="1" thickBot="1" x14ac:dyDescent="0.3">
      <c r="A278" s="957" t="s">
        <v>658</v>
      </c>
      <c r="B278" s="958"/>
      <c r="C278" s="958"/>
      <c r="D278" s="958"/>
      <c r="E278" s="958"/>
      <c r="F278" s="959"/>
      <c r="G278" s="957" t="s">
        <v>659</v>
      </c>
      <c r="H278" s="958"/>
      <c r="I278" s="958"/>
      <c r="J278" s="958"/>
      <c r="K278" s="959"/>
    </row>
    <row r="279" spans="1:11" ht="15.75" hidden="1" thickBot="1" x14ac:dyDescent="0.3">
      <c r="A279" s="954"/>
      <c r="B279" s="955"/>
      <c r="C279" s="955"/>
      <c r="D279" s="955"/>
      <c r="E279" s="955"/>
      <c r="F279" s="956"/>
      <c r="G279" s="954"/>
      <c r="H279" s="955"/>
      <c r="I279" s="955"/>
      <c r="J279" s="955"/>
      <c r="K279" s="956"/>
    </row>
    <row r="280" spans="1:11" ht="15.75" hidden="1" thickBot="1" x14ac:dyDescent="0.3">
      <c r="A280" s="954"/>
      <c r="B280" s="955"/>
      <c r="C280" s="955"/>
      <c r="D280" s="955"/>
      <c r="E280" s="955"/>
      <c r="F280" s="956"/>
      <c r="G280" s="954"/>
      <c r="H280" s="955"/>
      <c r="I280" s="955"/>
      <c r="J280" s="955"/>
      <c r="K280" s="956"/>
    </row>
    <row r="281" spans="1:11" ht="15.75" hidden="1" thickBot="1" x14ac:dyDescent="0.3">
      <c r="A281" s="954"/>
      <c r="B281" s="955"/>
      <c r="C281" s="955"/>
      <c r="D281" s="955"/>
      <c r="E281" s="955"/>
      <c r="F281" s="956"/>
      <c r="G281" s="954"/>
      <c r="H281" s="955"/>
      <c r="I281" s="955"/>
      <c r="J281" s="955"/>
      <c r="K281" s="956"/>
    </row>
    <row r="282" spans="1:11" ht="15.75" hidden="1" thickBot="1" x14ac:dyDescent="0.3">
      <c r="A282" s="954"/>
      <c r="B282" s="955"/>
      <c r="C282" s="955"/>
      <c r="D282" s="955"/>
      <c r="E282" s="955"/>
      <c r="F282" s="956"/>
      <c r="G282" s="954"/>
      <c r="H282" s="955"/>
      <c r="I282" s="955"/>
      <c r="J282" s="955"/>
      <c r="K282" s="956"/>
    </row>
    <row r="283" spans="1:11" ht="15.75" hidden="1" thickBot="1" x14ac:dyDescent="0.3">
      <c r="A283" s="954"/>
      <c r="B283" s="955"/>
      <c r="C283" s="955"/>
      <c r="D283" s="955"/>
      <c r="E283" s="955"/>
      <c r="F283" s="956"/>
      <c r="G283" s="954"/>
      <c r="H283" s="955"/>
      <c r="I283" s="955"/>
      <c r="J283" s="955"/>
      <c r="K283" s="956"/>
    </row>
    <row r="284" spans="1:11" ht="15.75" hidden="1" thickBot="1" x14ac:dyDescent="0.3">
      <c r="A284" s="954"/>
      <c r="B284" s="955"/>
      <c r="C284" s="955"/>
      <c r="D284" s="955"/>
      <c r="E284" s="955"/>
      <c r="F284" s="956"/>
      <c r="G284" s="954"/>
      <c r="H284" s="955"/>
      <c r="I284" s="955"/>
      <c r="J284" s="955"/>
      <c r="K284" s="956"/>
    </row>
    <row r="285" spans="1:11" ht="15.75" hidden="1" thickBot="1" x14ac:dyDescent="0.3">
      <c r="A285" s="954"/>
      <c r="B285" s="955"/>
      <c r="C285" s="955"/>
      <c r="D285" s="955"/>
      <c r="E285" s="955"/>
      <c r="F285" s="956"/>
      <c r="G285" s="954"/>
      <c r="H285" s="955"/>
      <c r="I285" s="955"/>
      <c r="J285" s="955"/>
      <c r="K285" s="956"/>
    </row>
    <row r="286" spans="1:11" ht="15.75" hidden="1" thickBot="1" x14ac:dyDescent="0.3">
      <c r="A286" s="954"/>
      <c r="B286" s="955"/>
      <c r="C286" s="955"/>
      <c r="D286" s="955"/>
      <c r="E286" s="955"/>
      <c r="F286" s="956"/>
      <c r="G286" s="954"/>
      <c r="H286" s="955"/>
      <c r="I286" s="955"/>
      <c r="J286" s="955"/>
      <c r="K286" s="956"/>
    </row>
    <row r="287" spans="1:11" ht="15.75" hidden="1" thickBot="1" x14ac:dyDescent="0.3">
      <c r="A287" s="954"/>
      <c r="B287" s="955"/>
      <c r="C287" s="955"/>
      <c r="D287" s="955"/>
      <c r="E287" s="955"/>
      <c r="F287" s="956"/>
      <c r="G287" s="954"/>
      <c r="H287" s="955"/>
      <c r="I287" s="955"/>
      <c r="J287" s="955"/>
      <c r="K287" s="956"/>
    </row>
    <row r="288" spans="1:11" ht="15.75" hidden="1" thickBot="1" x14ac:dyDescent="0.3">
      <c r="A288" s="954"/>
      <c r="B288" s="955"/>
      <c r="C288" s="955"/>
      <c r="D288" s="955"/>
      <c r="E288" s="955"/>
      <c r="F288" s="956"/>
      <c r="G288" s="954"/>
      <c r="H288" s="955"/>
      <c r="I288" s="955"/>
      <c r="J288" s="955"/>
      <c r="K288" s="956"/>
    </row>
    <row r="289" spans="1:11" ht="15.75" hidden="1" thickBot="1" x14ac:dyDescent="0.3">
      <c r="A289" s="954"/>
      <c r="B289" s="955"/>
      <c r="C289" s="955"/>
      <c r="D289" s="955"/>
      <c r="E289" s="955"/>
      <c r="F289" s="956"/>
      <c r="G289" s="954"/>
      <c r="H289" s="955"/>
      <c r="I289" s="955"/>
      <c r="J289" s="955"/>
      <c r="K289" s="956"/>
    </row>
    <row r="290" spans="1:11" ht="15.75" hidden="1" thickBot="1" x14ac:dyDescent="0.3">
      <c r="A290" s="954"/>
      <c r="B290" s="955"/>
      <c r="C290" s="955"/>
      <c r="D290" s="955"/>
      <c r="E290" s="955"/>
      <c r="F290" s="956"/>
      <c r="G290" s="954"/>
      <c r="H290" s="955"/>
      <c r="I290" s="955"/>
      <c r="J290" s="955"/>
      <c r="K290" s="956"/>
    </row>
    <row r="291" spans="1:11" ht="15.75" hidden="1" thickBot="1" x14ac:dyDescent="0.3">
      <c r="A291" s="954"/>
      <c r="B291" s="955"/>
      <c r="C291" s="955"/>
      <c r="D291" s="955"/>
      <c r="E291" s="955"/>
      <c r="F291" s="956"/>
      <c r="G291" s="954"/>
      <c r="H291" s="955"/>
      <c r="I291" s="955"/>
      <c r="J291" s="955"/>
      <c r="K291" s="956"/>
    </row>
    <row r="292" spans="1:11" ht="15.75" hidden="1" thickBot="1" x14ac:dyDescent="0.3">
      <c r="A292" s="960" t="s">
        <v>718</v>
      </c>
      <c r="B292" s="961"/>
      <c r="C292" s="961"/>
      <c r="D292" s="961"/>
      <c r="E292" s="961"/>
      <c r="F292" s="962"/>
      <c r="G292" s="966" t="s">
        <v>729</v>
      </c>
      <c r="H292" s="967"/>
      <c r="I292" s="967"/>
      <c r="J292" s="967"/>
      <c r="K292" s="968"/>
    </row>
    <row r="293" spans="1:11" ht="15.75" hidden="1" thickBot="1" x14ac:dyDescent="0.3">
      <c r="A293" s="963"/>
      <c r="B293" s="964"/>
      <c r="C293" s="964"/>
      <c r="D293" s="964"/>
      <c r="E293" s="964"/>
      <c r="F293" s="965"/>
      <c r="G293" s="969"/>
      <c r="H293" s="970"/>
      <c r="I293" s="970"/>
      <c r="J293" s="970"/>
      <c r="K293" s="971"/>
    </row>
    <row r="294" spans="1:11" x14ac:dyDescent="0.25">
      <c r="A294" s="957" t="s">
        <v>660</v>
      </c>
      <c r="B294" s="958"/>
      <c r="C294" s="958"/>
      <c r="D294" s="958"/>
      <c r="E294" s="958"/>
      <c r="F294" s="959"/>
      <c r="G294" s="957" t="s">
        <v>661</v>
      </c>
      <c r="H294" s="958"/>
      <c r="I294" s="958"/>
      <c r="J294" s="958"/>
      <c r="K294" s="959"/>
    </row>
    <row r="295" spans="1:11" x14ac:dyDescent="0.25">
      <c r="A295" s="954"/>
      <c r="B295" s="955"/>
      <c r="C295" s="955"/>
      <c r="D295" s="955"/>
      <c r="E295" s="955"/>
      <c r="F295" s="956"/>
      <c r="G295" s="954"/>
      <c r="H295" s="955"/>
      <c r="I295" s="955"/>
      <c r="J295" s="955"/>
      <c r="K295" s="956"/>
    </row>
    <row r="296" spans="1:11" x14ac:dyDescent="0.25">
      <c r="A296" s="954"/>
      <c r="B296" s="955"/>
      <c r="C296" s="955"/>
      <c r="D296" s="955"/>
      <c r="E296" s="955"/>
      <c r="F296" s="956"/>
      <c r="G296" s="954"/>
      <c r="H296" s="955"/>
      <c r="I296" s="955"/>
      <c r="J296" s="955"/>
      <c r="K296" s="956"/>
    </row>
    <row r="297" spans="1:11" x14ac:dyDescent="0.25">
      <c r="A297" s="954"/>
      <c r="B297" s="955"/>
      <c r="C297" s="955"/>
      <c r="D297" s="955"/>
      <c r="E297" s="955"/>
      <c r="F297" s="956"/>
      <c r="G297" s="954"/>
      <c r="H297" s="955"/>
      <c r="I297" s="955"/>
      <c r="J297" s="955"/>
      <c r="K297" s="956"/>
    </row>
    <row r="298" spans="1:11" x14ac:dyDescent="0.25">
      <c r="A298" s="954"/>
      <c r="B298" s="955"/>
      <c r="C298" s="955"/>
      <c r="D298" s="955"/>
      <c r="E298" s="955"/>
      <c r="F298" s="956"/>
      <c r="G298" s="954"/>
      <c r="H298" s="955"/>
      <c r="I298" s="955"/>
      <c r="J298" s="955"/>
      <c r="K298" s="956"/>
    </row>
    <row r="299" spans="1:11" x14ac:dyDescent="0.25">
      <c r="A299" s="954"/>
      <c r="B299" s="955"/>
      <c r="C299" s="955"/>
      <c r="D299" s="955"/>
      <c r="E299" s="955"/>
      <c r="F299" s="956"/>
      <c r="G299" s="954"/>
      <c r="H299" s="955"/>
      <c r="I299" s="955"/>
      <c r="J299" s="955"/>
      <c r="K299" s="956"/>
    </row>
    <row r="300" spans="1:11" x14ac:dyDescent="0.25">
      <c r="A300" s="954"/>
      <c r="B300" s="955"/>
      <c r="C300" s="955"/>
      <c r="D300" s="955"/>
      <c r="E300" s="955"/>
      <c r="F300" s="956"/>
      <c r="G300" s="954"/>
      <c r="H300" s="955"/>
      <c r="I300" s="955"/>
      <c r="J300" s="955"/>
      <c r="K300" s="956"/>
    </row>
    <row r="301" spans="1:11" x14ac:dyDescent="0.25">
      <c r="A301" s="954"/>
      <c r="B301" s="955"/>
      <c r="C301" s="955"/>
      <c r="D301" s="955"/>
      <c r="E301" s="955"/>
      <c r="F301" s="956"/>
      <c r="G301" s="954"/>
      <c r="H301" s="955"/>
      <c r="I301" s="955"/>
      <c r="J301" s="955"/>
      <c r="K301" s="956"/>
    </row>
    <row r="302" spans="1:11" x14ac:dyDescent="0.25">
      <c r="A302" s="954"/>
      <c r="B302" s="955"/>
      <c r="C302" s="955"/>
      <c r="D302" s="955"/>
      <c r="E302" s="955"/>
      <c r="F302" s="956"/>
      <c r="G302" s="954"/>
      <c r="H302" s="955"/>
      <c r="I302" s="955"/>
      <c r="J302" s="955"/>
      <c r="K302" s="956"/>
    </row>
    <row r="303" spans="1:11" x14ac:dyDescent="0.25">
      <c r="A303" s="954"/>
      <c r="B303" s="955"/>
      <c r="C303" s="955"/>
      <c r="D303" s="955"/>
      <c r="E303" s="955"/>
      <c r="F303" s="956"/>
      <c r="G303" s="954"/>
      <c r="H303" s="955"/>
      <c r="I303" s="955"/>
      <c r="J303" s="955"/>
      <c r="K303" s="956"/>
    </row>
    <row r="304" spans="1:11" x14ac:dyDescent="0.25">
      <c r="A304" s="954"/>
      <c r="B304" s="955"/>
      <c r="C304" s="955"/>
      <c r="D304" s="955"/>
      <c r="E304" s="955"/>
      <c r="F304" s="956"/>
      <c r="G304" s="954"/>
      <c r="H304" s="955"/>
      <c r="I304" s="955"/>
      <c r="J304" s="955"/>
      <c r="K304" s="956"/>
    </row>
    <row r="305" spans="1:11" x14ac:dyDescent="0.25">
      <c r="A305" s="954"/>
      <c r="B305" s="955"/>
      <c r="C305" s="955"/>
      <c r="D305" s="955"/>
      <c r="E305" s="955"/>
      <c r="F305" s="956"/>
      <c r="G305" s="954"/>
      <c r="H305" s="955"/>
      <c r="I305" s="955"/>
      <c r="J305" s="955"/>
      <c r="K305" s="956"/>
    </row>
    <row r="306" spans="1:11" x14ac:dyDescent="0.25">
      <c r="A306" s="954"/>
      <c r="B306" s="955"/>
      <c r="C306" s="955"/>
      <c r="D306" s="955"/>
      <c r="E306" s="955"/>
      <c r="F306" s="956"/>
      <c r="G306" s="954"/>
      <c r="H306" s="955"/>
      <c r="I306" s="955"/>
      <c r="J306" s="955"/>
      <c r="K306" s="956"/>
    </row>
    <row r="307" spans="1:11" ht="15.75" thickBot="1" x14ac:dyDescent="0.3">
      <c r="A307" s="954"/>
      <c r="B307" s="955"/>
      <c r="C307" s="955"/>
      <c r="D307" s="955"/>
      <c r="E307" s="955"/>
      <c r="F307" s="956"/>
      <c r="G307" s="954"/>
      <c r="H307" s="955"/>
      <c r="I307" s="955"/>
      <c r="J307" s="955"/>
      <c r="K307" s="956"/>
    </row>
    <row r="308" spans="1:11" x14ac:dyDescent="0.25">
      <c r="A308" s="966" t="s">
        <v>960</v>
      </c>
      <c r="B308" s="967"/>
      <c r="C308" s="967"/>
      <c r="D308" s="967"/>
      <c r="E308" s="967"/>
      <c r="F308" s="968"/>
      <c r="G308" s="966" t="s">
        <v>961</v>
      </c>
      <c r="H308" s="967"/>
      <c r="I308" s="967"/>
      <c r="J308" s="967"/>
      <c r="K308" s="968"/>
    </row>
    <row r="309" spans="1:11" ht="15.75" thickBot="1" x14ac:dyDescent="0.3">
      <c r="A309" s="969"/>
      <c r="B309" s="970"/>
      <c r="C309" s="970"/>
      <c r="D309" s="970"/>
      <c r="E309" s="970"/>
      <c r="F309" s="971"/>
      <c r="G309" s="969"/>
      <c r="H309" s="970"/>
      <c r="I309" s="970"/>
      <c r="J309" s="970"/>
      <c r="K309" s="971"/>
    </row>
    <row r="310" spans="1:11" ht="15.75" hidden="1" thickBot="1" x14ac:dyDescent="0.3">
      <c r="A310" s="954"/>
      <c r="B310" s="955"/>
      <c r="C310" s="955"/>
      <c r="D310" s="955"/>
      <c r="E310" s="955"/>
      <c r="F310" s="956"/>
      <c r="G310" s="954" t="s">
        <v>587</v>
      </c>
      <c r="H310" s="955"/>
      <c r="I310" s="955"/>
      <c r="J310" s="955"/>
      <c r="K310" s="956"/>
    </row>
    <row r="311" spans="1:11" ht="15.75" hidden="1" thickBot="1" x14ac:dyDescent="0.3">
      <c r="A311" s="954"/>
      <c r="B311" s="955"/>
      <c r="C311" s="955"/>
      <c r="D311" s="955"/>
      <c r="E311" s="955"/>
      <c r="F311" s="956"/>
      <c r="G311" s="954"/>
      <c r="H311" s="955"/>
      <c r="I311" s="955"/>
      <c r="J311" s="955"/>
      <c r="K311" s="956"/>
    </row>
    <row r="312" spans="1:11" ht="15.75" hidden="1" thickBot="1" x14ac:dyDescent="0.3">
      <c r="A312" s="954"/>
      <c r="B312" s="955"/>
      <c r="C312" s="955"/>
      <c r="D312" s="955"/>
      <c r="E312" s="955"/>
      <c r="F312" s="956"/>
      <c r="G312" s="954"/>
      <c r="H312" s="955"/>
      <c r="I312" s="955"/>
      <c r="J312" s="955"/>
      <c r="K312" s="956"/>
    </row>
    <row r="313" spans="1:11" ht="15.75" hidden="1" thickBot="1" x14ac:dyDescent="0.3">
      <c r="A313" s="954"/>
      <c r="B313" s="955"/>
      <c r="C313" s="955"/>
      <c r="D313" s="955"/>
      <c r="E313" s="955"/>
      <c r="F313" s="956"/>
      <c r="G313" s="954"/>
      <c r="H313" s="955"/>
      <c r="I313" s="955"/>
      <c r="J313" s="955"/>
      <c r="K313" s="956"/>
    </row>
    <row r="314" spans="1:11" ht="15.75" hidden="1" thickBot="1" x14ac:dyDescent="0.3">
      <c r="A314" s="954"/>
      <c r="B314" s="955"/>
      <c r="C314" s="955"/>
      <c r="D314" s="955"/>
      <c r="E314" s="955"/>
      <c r="F314" s="956"/>
      <c r="G314" s="954"/>
      <c r="H314" s="955"/>
      <c r="I314" s="955"/>
      <c r="J314" s="955"/>
      <c r="K314" s="956"/>
    </row>
    <row r="315" spans="1:11" ht="15.75" hidden="1" thickBot="1" x14ac:dyDescent="0.3">
      <c r="A315" s="954"/>
      <c r="B315" s="955"/>
      <c r="C315" s="955"/>
      <c r="D315" s="955"/>
      <c r="E315" s="955"/>
      <c r="F315" s="956"/>
      <c r="G315" s="954"/>
      <c r="H315" s="955"/>
      <c r="I315" s="955"/>
      <c r="J315" s="955"/>
      <c r="K315" s="956"/>
    </row>
    <row r="316" spans="1:11" ht="15.75" hidden="1" thickBot="1" x14ac:dyDescent="0.3">
      <c r="A316" s="954"/>
      <c r="B316" s="955"/>
      <c r="C316" s="955"/>
      <c r="D316" s="955"/>
      <c r="E316" s="955"/>
      <c r="F316" s="956"/>
      <c r="G316" s="954"/>
      <c r="H316" s="955"/>
      <c r="I316" s="955"/>
      <c r="J316" s="955"/>
      <c r="K316" s="956"/>
    </row>
    <row r="317" spans="1:11" ht="15.75" hidden="1" thickBot="1" x14ac:dyDescent="0.3">
      <c r="A317" s="954"/>
      <c r="B317" s="955"/>
      <c r="C317" s="955"/>
      <c r="D317" s="955"/>
      <c r="E317" s="955"/>
      <c r="F317" s="956"/>
      <c r="G317" s="954"/>
      <c r="H317" s="955"/>
      <c r="I317" s="955"/>
      <c r="J317" s="955"/>
      <c r="K317" s="956"/>
    </row>
    <row r="318" spans="1:11" ht="15.75" hidden="1" thickBot="1" x14ac:dyDescent="0.3">
      <c r="A318" s="954"/>
      <c r="B318" s="955"/>
      <c r="C318" s="955"/>
      <c r="D318" s="955"/>
      <c r="E318" s="955"/>
      <c r="F318" s="956"/>
      <c r="G318" s="954"/>
      <c r="H318" s="955"/>
      <c r="I318" s="955"/>
      <c r="J318" s="955"/>
      <c r="K318" s="956"/>
    </row>
    <row r="319" spans="1:11" ht="15.75" hidden="1" thickBot="1" x14ac:dyDescent="0.3">
      <c r="A319" s="954"/>
      <c r="B319" s="955"/>
      <c r="C319" s="955"/>
      <c r="D319" s="955"/>
      <c r="E319" s="955"/>
      <c r="F319" s="956"/>
      <c r="G319" s="954"/>
      <c r="H319" s="955"/>
      <c r="I319" s="955"/>
      <c r="J319" s="955"/>
      <c r="K319" s="956"/>
    </row>
    <row r="320" spans="1:11" ht="15.75" hidden="1" thickBot="1" x14ac:dyDescent="0.3">
      <c r="A320" s="954"/>
      <c r="B320" s="955"/>
      <c r="C320" s="955"/>
      <c r="D320" s="955"/>
      <c r="E320" s="955"/>
      <c r="F320" s="956"/>
      <c r="G320" s="954"/>
      <c r="H320" s="955"/>
      <c r="I320" s="955"/>
      <c r="J320" s="955"/>
      <c r="K320" s="956"/>
    </row>
    <row r="321" spans="1:11" ht="15.75" hidden="1" thickBot="1" x14ac:dyDescent="0.3">
      <c r="A321" s="954"/>
      <c r="B321" s="955"/>
      <c r="C321" s="955"/>
      <c r="D321" s="955"/>
      <c r="E321" s="955"/>
      <c r="F321" s="956"/>
      <c r="G321" s="954"/>
      <c r="H321" s="955"/>
      <c r="I321" s="955"/>
      <c r="J321" s="955"/>
      <c r="K321" s="956"/>
    </row>
    <row r="322" spans="1:11" ht="15.75" hidden="1" thickBot="1" x14ac:dyDescent="0.3">
      <c r="A322" s="954"/>
      <c r="B322" s="955"/>
      <c r="C322" s="955"/>
      <c r="D322" s="955"/>
      <c r="E322" s="955"/>
      <c r="F322" s="956"/>
      <c r="G322" s="954"/>
      <c r="H322" s="955"/>
      <c r="I322" s="955"/>
      <c r="J322" s="955"/>
      <c r="K322" s="956"/>
    </row>
    <row r="323" spans="1:11" ht="15.75" hidden="1" thickBot="1" x14ac:dyDescent="0.3">
      <c r="A323" s="954"/>
      <c r="B323" s="955"/>
      <c r="C323" s="955"/>
      <c r="D323" s="955"/>
      <c r="E323" s="955"/>
      <c r="F323" s="956"/>
      <c r="G323" s="954"/>
      <c r="H323" s="955"/>
      <c r="I323" s="955"/>
      <c r="J323" s="955"/>
      <c r="K323" s="956"/>
    </row>
    <row r="324" spans="1:11" ht="15.75" hidden="1" thickBot="1" x14ac:dyDescent="0.3">
      <c r="A324" s="960" t="s">
        <v>783</v>
      </c>
      <c r="B324" s="961"/>
      <c r="C324" s="961"/>
      <c r="D324" s="961"/>
      <c r="E324" s="961"/>
      <c r="F324" s="962"/>
      <c r="G324" s="966" t="s">
        <v>783</v>
      </c>
      <c r="H324" s="967"/>
      <c r="I324" s="967"/>
      <c r="J324" s="967"/>
      <c r="K324" s="968"/>
    </row>
    <row r="325" spans="1:11" ht="15.75" hidden="1" thickBot="1" x14ac:dyDescent="0.3">
      <c r="A325" s="963"/>
      <c r="B325" s="964"/>
      <c r="C325" s="964"/>
      <c r="D325" s="964"/>
      <c r="E325" s="964"/>
      <c r="F325" s="965"/>
      <c r="G325" s="969"/>
      <c r="H325" s="970"/>
      <c r="I325" s="970"/>
      <c r="J325" s="970"/>
      <c r="K325" s="971"/>
    </row>
    <row r="326" spans="1:11" ht="15.75" hidden="1" thickBot="1" x14ac:dyDescent="0.3">
      <c r="A326" s="957" t="s">
        <v>658</v>
      </c>
      <c r="B326" s="958"/>
      <c r="C326" s="958"/>
      <c r="D326" s="958"/>
      <c r="E326" s="958"/>
      <c r="F326" s="959"/>
      <c r="G326" s="957"/>
      <c r="H326" s="958"/>
      <c r="I326" s="958"/>
      <c r="J326" s="958"/>
      <c r="K326" s="959"/>
    </row>
    <row r="327" spans="1:11" ht="15.75" hidden="1" thickBot="1" x14ac:dyDescent="0.3">
      <c r="A327" s="954"/>
      <c r="B327" s="955"/>
      <c r="C327" s="955"/>
      <c r="D327" s="955"/>
      <c r="E327" s="955"/>
      <c r="F327" s="956"/>
      <c r="G327" s="954"/>
      <c r="H327" s="955"/>
      <c r="I327" s="955"/>
      <c r="J327" s="955"/>
      <c r="K327" s="956"/>
    </row>
    <row r="328" spans="1:11" ht="15.75" hidden="1" thickBot="1" x14ac:dyDescent="0.3">
      <c r="A328" s="954"/>
      <c r="B328" s="955"/>
      <c r="C328" s="955"/>
      <c r="D328" s="955"/>
      <c r="E328" s="955"/>
      <c r="F328" s="956"/>
      <c r="G328" s="954"/>
      <c r="H328" s="955"/>
      <c r="I328" s="955"/>
      <c r="J328" s="955"/>
      <c r="K328" s="956"/>
    </row>
    <row r="329" spans="1:11" ht="15.75" hidden="1" thickBot="1" x14ac:dyDescent="0.3">
      <c r="A329" s="954"/>
      <c r="B329" s="955"/>
      <c r="C329" s="955"/>
      <c r="D329" s="955"/>
      <c r="E329" s="955"/>
      <c r="F329" s="956"/>
      <c r="G329" s="954"/>
      <c r="H329" s="955"/>
      <c r="I329" s="955"/>
      <c r="J329" s="955"/>
      <c r="K329" s="956"/>
    </row>
    <row r="330" spans="1:11" ht="15.75" hidden="1" thickBot="1" x14ac:dyDescent="0.3">
      <c r="A330" s="954"/>
      <c r="B330" s="955"/>
      <c r="C330" s="955"/>
      <c r="D330" s="955"/>
      <c r="E330" s="955"/>
      <c r="F330" s="956"/>
      <c r="G330" s="954"/>
      <c r="H330" s="955"/>
      <c r="I330" s="955"/>
      <c r="J330" s="955"/>
      <c r="K330" s="956"/>
    </row>
    <row r="331" spans="1:11" ht="15.75" hidden="1" thickBot="1" x14ac:dyDescent="0.3">
      <c r="A331" s="954"/>
      <c r="B331" s="955"/>
      <c r="C331" s="955"/>
      <c r="D331" s="955"/>
      <c r="E331" s="955"/>
      <c r="F331" s="956"/>
      <c r="G331" s="954"/>
      <c r="H331" s="955"/>
      <c r="I331" s="955"/>
      <c r="J331" s="955"/>
      <c r="K331" s="956"/>
    </row>
    <row r="332" spans="1:11" ht="15.75" hidden="1" thickBot="1" x14ac:dyDescent="0.3">
      <c r="A332" s="954"/>
      <c r="B332" s="955"/>
      <c r="C332" s="955"/>
      <c r="D332" s="955"/>
      <c r="E332" s="955"/>
      <c r="F332" s="956"/>
      <c r="G332" s="954"/>
      <c r="H332" s="955"/>
      <c r="I332" s="955"/>
      <c r="J332" s="955"/>
      <c r="K332" s="956"/>
    </row>
    <row r="333" spans="1:11" ht="15.75" hidden="1" thickBot="1" x14ac:dyDescent="0.3">
      <c r="A333" s="954"/>
      <c r="B333" s="955"/>
      <c r="C333" s="955"/>
      <c r="D333" s="955"/>
      <c r="E333" s="955"/>
      <c r="F333" s="956"/>
      <c r="G333" s="954"/>
      <c r="H333" s="955"/>
      <c r="I333" s="955"/>
      <c r="J333" s="955"/>
      <c r="K333" s="956"/>
    </row>
    <row r="334" spans="1:11" ht="15.75" hidden="1" thickBot="1" x14ac:dyDescent="0.3">
      <c r="A334" s="954"/>
      <c r="B334" s="955"/>
      <c r="C334" s="955"/>
      <c r="D334" s="955"/>
      <c r="E334" s="955"/>
      <c r="F334" s="956"/>
      <c r="G334" s="954"/>
      <c r="H334" s="955"/>
      <c r="I334" s="955"/>
      <c r="J334" s="955"/>
      <c r="K334" s="956"/>
    </row>
    <row r="335" spans="1:11" ht="15.75" hidden="1" thickBot="1" x14ac:dyDescent="0.3">
      <c r="A335" s="954"/>
      <c r="B335" s="955"/>
      <c r="C335" s="955"/>
      <c r="D335" s="955"/>
      <c r="E335" s="955"/>
      <c r="F335" s="956"/>
      <c r="G335" s="954"/>
      <c r="H335" s="955"/>
      <c r="I335" s="955"/>
      <c r="J335" s="955"/>
      <c r="K335" s="956"/>
    </row>
    <row r="336" spans="1:11" ht="15.75" hidden="1" thickBot="1" x14ac:dyDescent="0.3">
      <c r="A336" s="954"/>
      <c r="B336" s="955"/>
      <c r="C336" s="955"/>
      <c r="D336" s="955"/>
      <c r="E336" s="955"/>
      <c r="F336" s="956"/>
      <c r="G336" s="954"/>
      <c r="H336" s="955"/>
      <c r="I336" s="955"/>
      <c r="J336" s="955"/>
      <c r="K336" s="956"/>
    </row>
    <row r="337" spans="1:11" ht="15.75" hidden="1" thickBot="1" x14ac:dyDescent="0.3">
      <c r="A337" s="954"/>
      <c r="B337" s="955"/>
      <c r="C337" s="955"/>
      <c r="D337" s="955"/>
      <c r="E337" s="955"/>
      <c r="F337" s="956"/>
      <c r="G337" s="954"/>
      <c r="H337" s="955"/>
      <c r="I337" s="955"/>
      <c r="J337" s="955"/>
      <c r="K337" s="956"/>
    </row>
    <row r="338" spans="1:11" ht="15.75" hidden="1" thickBot="1" x14ac:dyDescent="0.3">
      <c r="A338" s="954"/>
      <c r="B338" s="955"/>
      <c r="C338" s="955"/>
      <c r="D338" s="955"/>
      <c r="E338" s="955"/>
      <c r="F338" s="956"/>
      <c r="G338" s="954"/>
      <c r="H338" s="955"/>
      <c r="I338" s="955"/>
      <c r="J338" s="955"/>
      <c r="K338" s="956"/>
    </row>
    <row r="339" spans="1:11" ht="15.75" hidden="1" thickBot="1" x14ac:dyDescent="0.3">
      <c r="A339" s="954"/>
      <c r="B339" s="955"/>
      <c r="C339" s="955"/>
      <c r="D339" s="955"/>
      <c r="E339" s="955"/>
      <c r="F339" s="956"/>
      <c r="G339" s="954"/>
      <c r="H339" s="955"/>
      <c r="I339" s="955"/>
      <c r="J339" s="955"/>
      <c r="K339" s="956"/>
    </row>
    <row r="340" spans="1:11" ht="15.75" hidden="1" thickBot="1" x14ac:dyDescent="0.3">
      <c r="A340" s="960" t="s">
        <v>672</v>
      </c>
      <c r="B340" s="961"/>
      <c r="C340" s="961"/>
      <c r="D340" s="961"/>
      <c r="E340" s="961"/>
      <c r="F340" s="962"/>
      <c r="G340" s="966" t="s">
        <v>672</v>
      </c>
      <c r="H340" s="967"/>
      <c r="I340" s="967"/>
      <c r="J340" s="967"/>
      <c r="K340" s="968"/>
    </row>
    <row r="341" spans="1:11" ht="15.75" hidden="1" thickBot="1" x14ac:dyDescent="0.3">
      <c r="A341" s="963"/>
      <c r="B341" s="964"/>
      <c r="C341" s="964"/>
      <c r="D341" s="964"/>
      <c r="E341" s="964"/>
      <c r="F341" s="965"/>
      <c r="G341" s="969"/>
      <c r="H341" s="970"/>
      <c r="I341" s="970"/>
      <c r="J341" s="970"/>
      <c r="K341" s="971"/>
    </row>
    <row r="342" spans="1:11" x14ac:dyDescent="0.25">
      <c r="A342" s="957"/>
      <c r="B342" s="958"/>
      <c r="C342" s="958"/>
      <c r="D342" s="958"/>
      <c r="E342" s="958"/>
      <c r="F342" s="959"/>
      <c r="G342" s="957"/>
      <c r="H342" s="958"/>
      <c r="I342" s="958"/>
      <c r="J342" s="958"/>
      <c r="K342" s="959"/>
    </row>
    <row r="343" spans="1:11" x14ac:dyDescent="0.25">
      <c r="A343" s="954"/>
      <c r="B343" s="955"/>
      <c r="C343" s="955"/>
      <c r="D343" s="955"/>
      <c r="E343" s="955"/>
      <c r="F343" s="956"/>
      <c r="G343" s="954"/>
      <c r="H343" s="955"/>
      <c r="I343" s="955"/>
      <c r="J343" s="955"/>
      <c r="K343" s="956"/>
    </row>
    <row r="344" spans="1:11" x14ac:dyDescent="0.25">
      <c r="A344" s="954"/>
      <c r="B344" s="955"/>
      <c r="C344" s="955"/>
      <c r="D344" s="955"/>
      <c r="E344" s="955"/>
      <c r="F344" s="956"/>
      <c r="G344" s="954"/>
      <c r="H344" s="955"/>
      <c r="I344" s="955"/>
      <c r="J344" s="955"/>
      <c r="K344" s="956"/>
    </row>
    <row r="345" spans="1:11" x14ac:dyDescent="0.25">
      <c r="A345" s="954"/>
      <c r="B345" s="955"/>
      <c r="C345" s="955"/>
      <c r="D345" s="955"/>
      <c r="E345" s="955"/>
      <c r="F345" s="956"/>
      <c r="G345" s="954"/>
      <c r="H345" s="955"/>
      <c r="I345" s="955"/>
      <c r="J345" s="955"/>
      <c r="K345" s="956"/>
    </row>
    <row r="346" spans="1:11" x14ac:dyDescent="0.25">
      <c r="A346" s="954"/>
      <c r="B346" s="955"/>
      <c r="C346" s="955"/>
      <c r="D346" s="955"/>
      <c r="E346" s="955"/>
      <c r="F346" s="956"/>
      <c r="G346" s="954"/>
      <c r="H346" s="955"/>
      <c r="I346" s="955"/>
      <c r="J346" s="955"/>
      <c r="K346" s="956"/>
    </row>
    <row r="347" spans="1:11" x14ac:dyDescent="0.25">
      <c r="A347" s="954"/>
      <c r="B347" s="955"/>
      <c r="C347" s="955"/>
      <c r="D347" s="955"/>
      <c r="E347" s="955"/>
      <c r="F347" s="956"/>
      <c r="G347" s="954"/>
      <c r="H347" s="955"/>
      <c r="I347" s="955"/>
      <c r="J347" s="955"/>
      <c r="K347" s="956"/>
    </row>
    <row r="348" spans="1:11" x14ac:dyDescent="0.25">
      <c r="A348" s="954"/>
      <c r="B348" s="955"/>
      <c r="C348" s="955"/>
      <c r="D348" s="955"/>
      <c r="E348" s="955"/>
      <c r="F348" s="956"/>
      <c r="G348" s="954"/>
      <c r="H348" s="955"/>
      <c r="I348" s="955"/>
      <c r="J348" s="955"/>
      <c r="K348" s="956"/>
    </row>
    <row r="349" spans="1:11" x14ac:dyDescent="0.25">
      <c r="A349" s="954"/>
      <c r="B349" s="955"/>
      <c r="C349" s="955"/>
      <c r="D349" s="955"/>
      <c r="E349" s="955"/>
      <c r="F349" s="956"/>
      <c r="G349" s="954"/>
      <c r="H349" s="955"/>
      <c r="I349" s="955"/>
      <c r="J349" s="955"/>
      <c r="K349" s="956"/>
    </row>
    <row r="350" spans="1:11" x14ac:dyDescent="0.25">
      <c r="A350" s="954"/>
      <c r="B350" s="955"/>
      <c r="C350" s="955"/>
      <c r="D350" s="955"/>
      <c r="E350" s="955"/>
      <c r="F350" s="956"/>
      <c r="G350" s="954"/>
      <c r="H350" s="955"/>
      <c r="I350" s="955"/>
      <c r="J350" s="955"/>
      <c r="K350" s="956"/>
    </row>
    <row r="351" spans="1:11" x14ac:dyDescent="0.25">
      <c r="A351" s="954"/>
      <c r="B351" s="955"/>
      <c r="C351" s="955"/>
      <c r="D351" s="955"/>
      <c r="E351" s="955"/>
      <c r="F351" s="956"/>
      <c r="G351" s="954"/>
      <c r="H351" s="955"/>
      <c r="I351" s="955"/>
      <c r="J351" s="955"/>
      <c r="K351" s="956"/>
    </row>
    <row r="352" spans="1:11" x14ac:dyDescent="0.25">
      <c r="A352" s="954"/>
      <c r="B352" s="955"/>
      <c r="C352" s="955"/>
      <c r="D352" s="955"/>
      <c r="E352" s="955"/>
      <c r="F352" s="956"/>
      <c r="G352" s="954"/>
      <c r="H352" s="955"/>
      <c r="I352" s="955"/>
      <c r="J352" s="955"/>
      <c r="K352" s="956"/>
    </row>
    <row r="353" spans="1:11" x14ac:dyDescent="0.25">
      <c r="A353" s="954"/>
      <c r="B353" s="955"/>
      <c r="C353" s="955"/>
      <c r="D353" s="955"/>
      <c r="E353" s="955"/>
      <c r="F353" s="956"/>
      <c r="G353" s="954"/>
      <c r="H353" s="955"/>
      <c r="I353" s="955"/>
      <c r="J353" s="955"/>
      <c r="K353" s="956"/>
    </row>
    <row r="354" spans="1:11" x14ac:dyDescent="0.25">
      <c r="A354" s="954"/>
      <c r="B354" s="955"/>
      <c r="C354" s="955"/>
      <c r="D354" s="955"/>
      <c r="E354" s="955"/>
      <c r="F354" s="956"/>
      <c r="G354" s="954"/>
      <c r="H354" s="955"/>
      <c r="I354" s="955"/>
      <c r="J354" s="955"/>
      <c r="K354" s="956"/>
    </row>
    <row r="355" spans="1:11" ht="15.75" thickBot="1" x14ac:dyDescent="0.3">
      <c r="A355" s="954"/>
      <c r="B355" s="955"/>
      <c r="C355" s="955"/>
      <c r="D355" s="955"/>
      <c r="E355" s="955"/>
      <c r="F355" s="956"/>
      <c r="G355" s="954"/>
      <c r="H355" s="955"/>
      <c r="I355" s="955"/>
      <c r="J355" s="955"/>
      <c r="K355" s="956"/>
    </row>
    <row r="356" spans="1:11" x14ac:dyDescent="0.25">
      <c r="A356" s="960" t="s">
        <v>962</v>
      </c>
      <c r="B356" s="961"/>
      <c r="C356" s="961"/>
      <c r="D356" s="961"/>
      <c r="E356" s="961"/>
      <c r="F356" s="962"/>
      <c r="G356" s="966" t="s">
        <v>963</v>
      </c>
      <c r="H356" s="967"/>
      <c r="I356" s="967"/>
      <c r="J356" s="967"/>
      <c r="K356" s="968"/>
    </row>
    <row r="357" spans="1:11" ht="15.75" thickBot="1" x14ac:dyDescent="0.3">
      <c r="A357" s="963"/>
      <c r="B357" s="964"/>
      <c r="C357" s="964"/>
      <c r="D357" s="964"/>
      <c r="E357" s="964"/>
      <c r="F357" s="965"/>
      <c r="G357" s="969"/>
      <c r="H357" s="970"/>
      <c r="I357" s="970"/>
      <c r="J357" s="970"/>
      <c r="K357" s="971"/>
    </row>
    <row r="358" spans="1:11" x14ac:dyDescent="0.25">
      <c r="A358" s="957" t="s">
        <v>660</v>
      </c>
      <c r="B358" s="958"/>
      <c r="C358" s="958"/>
      <c r="D358" s="958"/>
      <c r="E358" s="958"/>
      <c r="F358" s="959"/>
      <c r="G358" s="957" t="s">
        <v>661</v>
      </c>
      <c r="H358" s="958"/>
      <c r="I358" s="958"/>
      <c r="J358" s="958"/>
      <c r="K358" s="959"/>
    </row>
    <row r="359" spans="1:11" x14ac:dyDescent="0.25">
      <c r="A359" s="954"/>
      <c r="B359" s="955"/>
      <c r="C359" s="955"/>
      <c r="D359" s="955"/>
      <c r="E359" s="955"/>
      <c r="F359" s="956"/>
      <c r="G359" s="954"/>
      <c r="H359" s="955"/>
      <c r="I359" s="955"/>
      <c r="J359" s="955"/>
      <c r="K359" s="956"/>
    </row>
    <row r="360" spans="1:11" x14ac:dyDescent="0.25">
      <c r="A360" s="954"/>
      <c r="B360" s="955"/>
      <c r="C360" s="955"/>
      <c r="D360" s="955"/>
      <c r="E360" s="955"/>
      <c r="F360" s="956"/>
      <c r="G360" s="954"/>
      <c r="H360" s="955"/>
      <c r="I360" s="955"/>
      <c r="J360" s="955"/>
      <c r="K360" s="956"/>
    </row>
    <row r="361" spans="1:11" x14ac:dyDescent="0.25">
      <c r="A361" s="954"/>
      <c r="B361" s="955"/>
      <c r="C361" s="955"/>
      <c r="D361" s="955"/>
      <c r="E361" s="955"/>
      <c r="F361" s="956"/>
      <c r="G361" s="954"/>
      <c r="H361" s="955"/>
      <c r="I361" s="955"/>
      <c r="J361" s="955"/>
      <c r="K361" s="956"/>
    </row>
    <row r="362" spans="1:11" x14ac:dyDescent="0.25">
      <c r="A362" s="954"/>
      <c r="B362" s="955"/>
      <c r="C362" s="955"/>
      <c r="D362" s="955"/>
      <c r="E362" s="955"/>
      <c r="F362" s="956"/>
      <c r="G362" s="954"/>
      <c r="H362" s="955"/>
      <c r="I362" s="955"/>
      <c r="J362" s="955"/>
      <c r="K362" s="956"/>
    </row>
    <row r="363" spans="1:11" x14ac:dyDescent="0.25">
      <c r="A363" s="954"/>
      <c r="B363" s="955"/>
      <c r="C363" s="955"/>
      <c r="D363" s="955"/>
      <c r="E363" s="955"/>
      <c r="F363" s="956"/>
      <c r="G363" s="954"/>
      <c r="H363" s="955"/>
      <c r="I363" s="955"/>
      <c r="J363" s="955"/>
      <c r="K363" s="956"/>
    </row>
    <row r="364" spans="1:11" x14ac:dyDescent="0.25">
      <c r="A364" s="954"/>
      <c r="B364" s="955"/>
      <c r="C364" s="955"/>
      <c r="D364" s="955"/>
      <c r="E364" s="955"/>
      <c r="F364" s="956"/>
      <c r="G364" s="954"/>
      <c r="H364" s="955"/>
      <c r="I364" s="955"/>
      <c r="J364" s="955"/>
      <c r="K364" s="956"/>
    </row>
    <row r="365" spans="1:11" x14ac:dyDescent="0.25">
      <c r="A365" s="954"/>
      <c r="B365" s="955"/>
      <c r="C365" s="955"/>
      <c r="D365" s="955"/>
      <c r="E365" s="955"/>
      <c r="F365" s="956"/>
      <c r="G365" s="954"/>
      <c r="H365" s="955"/>
      <c r="I365" s="955"/>
      <c r="J365" s="955"/>
      <c r="K365" s="956"/>
    </row>
    <row r="366" spans="1:11" x14ac:dyDescent="0.25">
      <c r="A366" s="954"/>
      <c r="B366" s="955"/>
      <c r="C366" s="955"/>
      <c r="D366" s="955"/>
      <c r="E366" s="955"/>
      <c r="F366" s="956"/>
      <c r="G366" s="954"/>
      <c r="H366" s="955"/>
      <c r="I366" s="955"/>
      <c r="J366" s="955"/>
      <c r="K366" s="956"/>
    </row>
    <row r="367" spans="1:11" x14ac:dyDescent="0.25">
      <c r="A367" s="954"/>
      <c r="B367" s="955"/>
      <c r="C367" s="955"/>
      <c r="D367" s="955"/>
      <c r="E367" s="955"/>
      <c r="F367" s="956"/>
      <c r="G367" s="954"/>
      <c r="H367" s="955"/>
      <c r="I367" s="955"/>
      <c r="J367" s="955"/>
      <c r="K367" s="956"/>
    </row>
    <row r="368" spans="1:11" x14ac:dyDescent="0.25">
      <c r="A368" s="954"/>
      <c r="B368" s="955"/>
      <c r="C368" s="955"/>
      <c r="D368" s="955"/>
      <c r="E368" s="955"/>
      <c r="F368" s="956"/>
      <c r="G368" s="954"/>
      <c r="H368" s="955"/>
      <c r="I368" s="955"/>
      <c r="J368" s="955"/>
      <c r="K368" s="956"/>
    </row>
    <row r="369" spans="1:11" x14ac:dyDescent="0.25">
      <c r="A369" s="954"/>
      <c r="B369" s="955"/>
      <c r="C369" s="955"/>
      <c r="D369" s="955"/>
      <c r="E369" s="955"/>
      <c r="F369" s="956"/>
      <c r="G369" s="954"/>
      <c r="H369" s="955"/>
      <c r="I369" s="955"/>
      <c r="J369" s="955"/>
      <c r="K369" s="956"/>
    </row>
    <row r="370" spans="1:11" x14ac:dyDescent="0.25">
      <c r="A370" s="954"/>
      <c r="B370" s="955"/>
      <c r="C370" s="955"/>
      <c r="D370" s="955"/>
      <c r="E370" s="955"/>
      <c r="F370" s="956"/>
      <c r="G370" s="954"/>
      <c r="H370" s="955"/>
      <c r="I370" s="955"/>
      <c r="J370" s="955"/>
      <c r="K370" s="956"/>
    </row>
    <row r="371" spans="1:11" ht="15.75" thickBot="1" x14ac:dyDescent="0.3">
      <c r="A371" s="954"/>
      <c r="B371" s="955"/>
      <c r="C371" s="955"/>
      <c r="D371" s="955"/>
      <c r="E371" s="955"/>
      <c r="F371" s="956"/>
      <c r="G371" s="954"/>
      <c r="H371" s="955"/>
      <c r="I371" s="955"/>
      <c r="J371" s="955"/>
      <c r="K371" s="956"/>
    </row>
    <row r="372" spans="1:11" x14ac:dyDescent="0.25">
      <c r="A372" s="966" t="s">
        <v>964</v>
      </c>
      <c r="B372" s="967"/>
      <c r="C372" s="967"/>
      <c r="D372" s="967"/>
      <c r="E372" s="967"/>
      <c r="F372" s="968"/>
      <c r="G372" s="966" t="s">
        <v>965</v>
      </c>
      <c r="H372" s="967"/>
      <c r="I372" s="967"/>
      <c r="J372" s="967"/>
      <c r="K372" s="968"/>
    </row>
    <row r="373" spans="1:11" ht="15.75" thickBot="1" x14ac:dyDescent="0.3">
      <c r="A373" s="969"/>
      <c r="B373" s="970"/>
      <c r="C373" s="970"/>
      <c r="D373" s="970"/>
      <c r="E373" s="970"/>
      <c r="F373" s="971"/>
      <c r="G373" s="969"/>
      <c r="H373" s="970"/>
      <c r="I373" s="970"/>
      <c r="J373" s="970"/>
      <c r="K373" s="971"/>
    </row>
    <row r="374" spans="1:11" x14ac:dyDescent="0.25">
      <c r="A374" s="957" t="s">
        <v>660</v>
      </c>
      <c r="B374" s="958"/>
      <c r="C374" s="958"/>
      <c r="D374" s="958"/>
      <c r="E374" s="958"/>
      <c r="F374" s="959"/>
      <c r="G374" s="957" t="s">
        <v>661</v>
      </c>
      <c r="H374" s="958"/>
      <c r="I374" s="958"/>
      <c r="J374" s="958"/>
      <c r="K374" s="959"/>
    </row>
    <row r="375" spans="1:11" x14ac:dyDescent="0.25">
      <c r="A375" s="954"/>
      <c r="B375" s="955"/>
      <c r="C375" s="955"/>
      <c r="D375" s="955"/>
      <c r="E375" s="955"/>
      <c r="F375" s="956"/>
      <c r="G375" s="954"/>
      <c r="H375" s="955"/>
      <c r="I375" s="955"/>
      <c r="J375" s="955"/>
      <c r="K375" s="956"/>
    </row>
    <row r="376" spans="1:11" x14ac:dyDescent="0.25">
      <c r="A376" s="954"/>
      <c r="B376" s="955"/>
      <c r="C376" s="955"/>
      <c r="D376" s="955"/>
      <c r="E376" s="955"/>
      <c r="F376" s="956"/>
      <c r="G376" s="954"/>
      <c r="H376" s="955"/>
      <c r="I376" s="955"/>
      <c r="J376" s="955"/>
      <c r="K376" s="956"/>
    </row>
    <row r="377" spans="1:11" x14ac:dyDescent="0.25">
      <c r="A377" s="954"/>
      <c r="B377" s="955"/>
      <c r="C377" s="955"/>
      <c r="D377" s="955"/>
      <c r="E377" s="955"/>
      <c r="F377" s="956"/>
      <c r="G377" s="954"/>
      <c r="H377" s="955"/>
      <c r="I377" s="955"/>
      <c r="J377" s="955"/>
      <c r="K377" s="956"/>
    </row>
    <row r="378" spans="1:11" x14ac:dyDescent="0.25">
      <c r="A378" s="954"/>
      <c r="B378" s="955"/>
      <c r="C378" s="955"/>
      <c r="D378" s="955"/>
      <c r="E378" s="955"/>
      <c r="F378" s="956"/>
      <c r="G378" s="954"/>
      <c r="H378" s="955"/>
      <c r="I378" s="955"/>
      <c r="J378" s="955"/>
      <c r="K378" s="956"/>
    </row>
    <row r="379" spans="1:11" x14ac:dyDescent="0.25">
      <c r="A379" s="954"/>
      <c r="B379" s="955"/>
      <c r="C379" s="955"/>
      <c r="D379" s="955"/>
      <c r="E379" s="955"/>
      <c r="F379" s="956"/>
      <c r="G379" s="954"/>
      <c r="H379" s="955"/>
      <c r="I379" s="955"/>
      <c r="J379" s="955"/>
      <c r="K379" s="956"/>
    </row>
    <row r="380" spans="1:11" x14ac:dyDescent="0.25">
      <c r="A380" s="954"/>
      <c r="B380" s="955"/>
      <c r="C380" s="955"/>
      <c r="D380" s="955"/>
      <c r="E380" s="955"/>
      <c r="F380" s="956"/>
      <c r="G380" s="954"/>
      <c r="H380" s="955"/>
      <c r="I380" s="955"/>
      <c r="J380" s="955"/>
      <c r="K380" s="956"/>
    </row>
    <row r="381" spans="1:11" x14ac:dyDescent="0.25">
      <c r="A381" s="954"/>
      <c r="B381" s="955"/>
      <c r="C381" s="955"/>
      <c r="D381" s="955"/>
      <c r="E381" s="955"/>
      <c r="F381" s="956"/>
      <c r="G381" s="954"/>
      <c r="H381" s="955"/>
      <c r="I381" s="955"/>
      <c r="J381" s="955"/>
      <c r="K381" s="956"/>
    </row>
    <row r="382" spans="1:11" x14ac:dyDescent="0.25">
      <c r="A382" s="954"/>
      <c r="B382" s="955"/>
      <c r="C382" s="955"/>
      <c r="D382" s="955"/>
      <c r="E382" s="955"/>
      <c r="F382" s="956"/>
      <c r="G382" s="954"/>
      <c r="H382" s="955"/>
      <c r="I382" s="955"/>
      <c r="J382" s="955"/>
      <c r="K382" s="956"/>
    </row>
    <row r="383" spans="1:11" x14ac:dyDescent="0.25">
      <c r="A383" s="954"/>
      <c r="B383" s="955"/>
      <c r="C383" s="955"/>
      <c r="D383" s="955"/>
      <c r="E383" s="955"/>
      <c r="F383" s="956"/>
      <c r="G383" s="954"/>
      <c r="H383" s="955"/>
      <c r="I383" s="955"/>
      <c r="J383" s="955"/>
      <c r="K383" s="956"/>
    </row>
    <row r="384" spans="1:11" x14ac:dyDescent="0.25">
      <c r="A384" s="954"/>
      <c r="B384" s="955"/>
      <c r="C384" s="955"/>
      <c r="D384" s="955"/>
      <c r="E384" s="955"/>
      <c r="F384" s="956"/>
      <c r="G384" s="954"/>
      <c r="H384" s="955"/>
      <c r="I384" s="955"/>
      <c r="J384" s="955"/>
      <c r="K384" s="956"/>
    </row>
    <row r="385" spans="1:11" x14ac:dyDescent="0.25">
      <c r="A385" s="954"/>
      <c r="B385" s="955"/>
      <c r="C385" s="955"/>
      <c r="D385" s="955"/>
      <c r="E385" s="955"/>
      <c r="F385" s="956"/>
      <c r="G385" s="954"/>
      <c r="H385" s="955"/>
      <c r="I385" s="955"/>
      <c r="J385" s="955"/>
      <c r="K385" s="956"/>
    </row>
    <row r="386" spans="1:11" x14ac:dyDescent="0.25">
      <c r="A386" s="954"/>
      <c r="B386" s="955"/>
      <c r="C386" s="955"/>
      <c r="D386" s="955"/>
      <c r="E386" s="955"/>
      <c r="F386" s="956"/>
      <c r="G386" s="954"/>
      <c r="H386" s="955"/>
      <c r="I386" s="955"/>
      <c r="J386" s="955"/>
      <c r="K386" s="956"/>
    </row>
    <row r="387" spans="1:11" ht="15.75" thickBot="1" x14ac:dyDescent="0.3">
      <c r="A387" s="954"/>
      <c r="B387" s="955"/>
      <c r="C387" s="955"/>
      <c r="D387" s="955"/>
      <c r="E387" s="955"/>
      <c r="F387" s="956"/>
      <c r="G387" s="954"/>
      <c r="H387" s="955"/>
      <c r="I387" s="955"/>
      <c r="J387" s="955"/>
      <c r="K387" s="956"/>
    </row>
    <row r="388" spans="1:11" x14ac:dyDescent="0.25">
      <c r="A388" s="966" t="s">
        <v>966</v>
      </c>
      <c r="B388" s="967"/>
      <c r="C388" s="967"/>
      <c r="D388" s="967"/>
      <c r="E388" s="967"/>
      <c r="F388" s="968"/>
      <c r="G388" s="966" t="s">
        <v>784</v>
      </c>
      <c r="H388" s="967"/>
      <c r="I388" s="967"/>
      <c r="J388" s="967"/>
      <c r="K388" s="968"/>
    </row>
    <row r="389" spans="1:11" ht="15.75" thickBot="1" x14ac:dyDescent="0.3">
      <c r="A389" s="969"/>
      <c r="B389" s="970"/>
      <c r="C389" s="970"/>
      <c r="D389" s="970"/>
      <c r="E389" s="970"/>
      <c r="F389" s="971"/>
      <c r="G389" s="969"/>
      <c r="H389" s="970"/>
      <c r="I389" s="970"/>
      <c r="J389" s="970"/>
      <c r="K389" s="971"/>
    </row>
    <row r="390" spans="1:11" x14ac:dyDescent="0.25">
      <c r="A390" s="957" t="s">
        <v>660</v>
      </c>
      <c r="B390" s="958"/>
      <c r="C390" s="958"/>
      <c r="D390" s="958"/>
      <c r="E390" s="958"/>
      <c r="F390" s="959"/>
      <c r="G390" s="957" t="s">
        <v>661</v>
      </c>
      <c r="H390" s="958"/>
      <c r="I390" s="958"/>
      <c r="J390" s="958"/>
      <c r="K390" s="959"/>
    </row>
    <row r="391" spans="1:11" x14ac:dyDescent="0.25">
      <c r="A391" s="954"/>
      <c r="B391" s="955"/>
      <c r="C391" s="955"/>
      <c r="D391" s="955"/>
      <c r="E391" s="955"/>
      <c r="F391" s="956"/>
      <c r="G391" s="954"/>
      <c r="H391" s="955"/>
      <c r="I391" s="955"/>
      <c r="J391" s="955"/>
      <c r="K391" s="956"/>
    </row>
    <row r="392" spans="1:11" x14ac:dyDescent="0.25">
      <c r="A392" s="954"/>
      <c r="B392" s="955"/>
      <c r="C392" s="955"/>
      <c r="D392" s="955"/>
      <c r="E392" s="955"/>
      <c r="F392" s="956"/>
      <c r="G392" s="954"/>
      <c r="H392" s="955"/>
      <c r="I392" s="955"/>
      <c r="J392" s="955"/>
      <c r="K392" s="956"/>
    </row>
    <row r="393" spans="1:11" x14ac:dyDescent="0.25">
      <c r="A393" s="954"/>
      <c r="B393" s="955"/>
      <c r="C393" s="955"/>
      <c r="D393" s="955"/>
      <c r="E393" s="955"/>
      <c r="F393" s="956"/>
      <c r="G393" s="954"/>
      <c r="H393" s="955"/>
      <c r="I393" s="955"/>
      <c r="J393" s="955"/>
      <c r="K393" s="956"/>
    </row>
    <row r="394" spans="1:11" x14ac:dyDescent="0.25">
      <c r="A394" s="954"/>
      <c r="B394" s="955"/>
      <c r="C394" s="955"/>
      <c r="D394" s="955"/>
      <c r="E394" s="955"/>
      <c r="F394" s="956"/>
      <c r="G394" s="954"/>
      <c r="H394" s="955"/>
      <c r="I394" s="955"/>
      <c r="J394" s="955"/>
      <c r="K394" s="956"/>
    </row>
    <row r="395" spans="1:11" x14ac:dyDescent="0.25">
      <c r="A395" s="954"/>
      <c r="B395" s="955"/>
      <c r="C395" s="955"/>
      <c r="D395" s="955"/>
      <c r="E395" s="955"/>
      <c r="F395" s="956"/>
      <c r="G395" s="954"/>
      <c r="H395" s="955"/>
      <c r="I395" s="955"/>
      <c r="J395" s="955"/>
      <c r="K395" s="956"/>
    </row>
    <row r="396" spans="1:11" x14ac:dyDescent="0.25">
      <c r="A396" s="954"/>
      <c r="B396" s="955"/>
      <c r="C396" s="955"/>
      <c r="D396" s="955"/>
      <c r="E396" s="955"/>
      <c r="F396" s="956"/>
      <c r="G396" s="954"/>
      <c r="H396" s="955"/>
      <c r="I396" s="955"/>
      <c r="J396" s="955"/>
      <c r="K396" s="956"/>
    </row>
    <row r="397" spans="1:11" x14ac:dyDescent="0.25">
      <c r="A397" s="954"/>
      <c r="B397" s="955"/>
      <c r="C397" s="955"/>
      <c r="D397" s="955"/>
      <c r="E397" s="955"/>
      <c r="F397" s="956"/>
      <c r="G397" s="954"/>
      <c r="H397" s="955"/>
      <c r="I397" s="955"/>
      <c r="J397" s="955"/>
      <c r="K397" s="956"/>
    </row>
    <row r="398" spans="1:11" x14ac:dyDescent="0.25">
      <c r="A398" s="954"/>
      <c r="B398" s="955"/>
      <c r="C398" s="955"/>
      <c r="D398" s="955"/>
      <c r="E398" s="955"/>
      <c r="F398" s="956"/>
      <c r="G398" s="954"/>
      <c r="H398" s="955"/>
      <c r="I398" s="955"/>
      <c r="J398" s="955"/>
      <c r="K398" s="956"/>
    </row>
    <row r="399" spans="1:11" x14ac:dyDescent="0.25">
      <c r="A399" s="954"/>
      <c r="B399" s="955"/>
      <c r="C399" s="955"/>
      <c r="D399" s="955"/>
      <c r="E399" s="955"/>
      <c r="F399" s="956"/>
      <c r="G399" s="954"/>
      <c r="H399" s="955"/>
      <c r="I399" s="955"/>
      <c r="J399" s="955"/>
      <c r="K399" s="956"/>
    </row>
    <row r="400" spans="1:11" x14ac:dyDescent="0.25">
      <c r="A400" s="954"/>
      <c r="B400" s="955"/>
      <c r="C400" s="955"/>
      <c r="D400" s="955"/>
      <c r="E400" s="955"/>
      <c r="F400" s="956"/>
      <c r="G400" s="954"/>
      <c r="H400" s="955"/>
      <c r="I400" s="955"/>
      <c r="J400" s="955"/>
      <c r="K400" s="956"/>
    </row>
    <row r="401" spans="1:11" x14ac:dyDescent="0.25">
      <c r="A401" s="954"/>
      <c r="B401" s="955"/>
      <c r="C401" s="955"/>
      <c r="D401" s="955"/>
      <c r="E401" s="955"/>
      <c r="F401" s="956"/>
      <c r="G401" s="954"/>
      <c r="H401" s="955"/>
      <c r="I401" s="955"/>
      <c r="J401" s="955"/>
      <c r="K401" s="956"/>
    </row>
    <row r="402" spans="1:11" x14ac:dyDescent="0.25">
      <c r="A402" s="954"/>
      <c r="B402" s="955"/>
      <c r="C402" s="955"/>
      <c r="D402" s="955"/>
      <c r="E402" s="955"/>
      <c r="F402" s="956"/>
      <c r="G402" s="954"/>
      <c r="H402" s="955"/>
      <c r="I402" s="955"/>
      <c r="J402" s="955"/>
      <c r="K402" s="956"/>
    </row>
    <row r="403" spans="1:11" ht="15.75" thickBot="1" x14ac:dyDescent="0.3">
      <c r="A403" s="954"/>
      <c r="B403" s="955"/>
      <c r="C403" s="955"/>
      <c r="D403" s="955"/>
      <c r="E403" s="955"/>
      <c r="F403" s="956"/>
      <c r="G403" s="954"/>
      <c r="H403" s="955"/>
      <c r="I403" s="955"/>
      <c r="J403" s="955"/>
      <c r="K403" s="956"/>
    </row>
    <row r="404" spans="1:11" x14ac:dyDescent="0.25">
      <c r="A404" s="966" t="s">
        <v>967</v>
      </c>
      <c r="B404" s="967"/>
      <c r="C404" s="967"/>
      <c r="D404" s="967"/>
      <c r="E404" s="967"/>
      <c r="F404" s="968"/>
      <c r="G404" s="966" t="s">
        <v>968</v>
      </c>
      <c r="H404" s="967"/>
      <c r="I404" s="967"/>
      <c r="J404" s="967"/>
      <c r="K404" s="968"/>
    </row>
    <row r="405" spans="1:11" ht="15.75" thickBot="1" x14ac:dyDescent="0.3">
      <c r="A405" s="969"/>
      <c r="B405" s="970"/>
      <c r="C405" s="970"/>
      <c r="D405" s="970"/>
      <c r="E405" s="970"/>
      <c r="F405" s="971"/>
      <c r="G405" s="969"/>
      <c r="H405" s="970"/>
      <c r="I405" s="970"/>
      <c r="J405" s="970"/>
      <c r="K405" s="971"/>
    </row>
    <row r="406" spans="1:11" x14ac:dyDescent="0.25">
      <c r="A406" s="957" t="s">
        <v>660</v>
      </c>
      <c r="B406" s="958"/>
      <c r="C406" s="958"/>
      <c r="D406" s="958"/>
      <c r="E406" s="958"/>
      <c r="F406" s="959"/>
      <c r="G406" s="957" t="s">
        <v>661</v>
      </c>
      <c r="H406" s="958"/>
      <c r="I406" s="958"/>
      <c r="J406" s="958"/>
      <c r="K406" s="959"/>
    </row>
    <row r="407" spans="1:11" x14ac:dyDescent="0.25">
      <c r="A407" s="954"/>
      <c r="B407" s="955"/>
      <c r="C407" s="955"/>
      <c r="D407" s="955"/>
      <c r="E407" s="955"/>
      <c r="F407" s="956"/>
      <c r="G407" s="954"/>
      <c r="H407" s="955"/>
      <c r="I407" s="955"/>
      <c r="J407" s="955"/>
      <c r="K407" s="956"/>
    </row>
    <row r="408" spans="1:11" x14ac:dyDescent="0.25">
      <c r="A408" s="954"/>
      <c r="B408" s="955"/>
      <c r="C408" s="955"/>
      <c r="D408" s="955"/>
      <c r="E408" s="955"/>
      <c r="F408" s="956"/>
      <c r="G408" s="954"/>
      <c r="H408" s="955"/>
      <c r="I408" s="955"/>
      <c r="J408" s="955"/>
      <c r="K408" s="956"/>
    </row>
    <row r="409" spans="1:11" x14ac:dyDescent="0.25">
      <c r="A409" s="954"/>
      <c r="B409" s="955"/>
      <c r="C409" s="955"/>
      <c r="D409" s="955"/>
      <c r="E409" s="955"/>
      <c r="F409" s="956"/>
      <c r="G409" s="954"/>
      <c r="H409" s="955"/>
      <c r="I409" s="955"/>
      <c r="J409" s="955"/>
      <c r="K409" s="956"/>
    </row>
    <row r="410" spans="1:11" x14ac:dyDescent="0.25">
      <c r="A410" s="954"/>
      <c r="B410" s="955"/>
      <c r="C410" s="955"/>
      <c r="D410" s="955"/>
      <c r="E410" s="955"/>
      <c r="F410" s="956"/>
      <c r="G410" s="954"/>
      <c r="H410" s="955"/>
      <c r="I410" s="955"/>
      <c r="J410" s="955"/>
      <c r="K410" s="956"/>
    </row>
    <row r="411" spans="1:11" x14ac:dyDescent="0.25">
      <c r="A411" s="954"/>
      <c r="B411" s="955"/>
      <c r="C411" s="955"/>
      <c r="D411" s="955"/>
      <c r="E411" s="955"/>
      <c r="F411" s="956"/>
      <c r="G411" s="954"/>
      <c r="H411" s="955"/>
      <c r="I411" s="955"/>
      <c r="J411" s="955"/>
      <c r="K411" s="956"/>
    </row>
    <row r="412" spans="1:11" x14ac:dyDescent="0.25">
      <c r="A412" s="954"/>
      <c r="B412" s="955"/>
      <c r="C412" s="955"/>
      <c r="D412" s="955"/>
      <c r="E412" s="955"/>
      <c r="F412" s="956"/>
      <c r="G412" s="954"/>
      <c r="H412" s="955"/>
      <c r="I412" s="955"/>
      <c r="J412" s="955"/>
      <c r="K412" s="956"/>
    </row>
    <row r="413" spans="1:11" x14ac:dyDescent="0.25">
      <c r="A413" s="954"/>
      <c r="B413" s="955"/>
      <c r="C413" s="955"/>
      <c r="D413" s="955"/>
      <c r="E413" s="955"/>
      <c r="F413" s="956"/>
      <c r="G413" s="954"/>
      <c r="H413" s="955"/>
      <c r="I413" s="955"/>
      <c r="J413" s="955"/>
      <c r="K413" s="956"/>
    </row>
    <row r="414" spans="1:11" x14ac:dyDescent="0.25">
      <c r="A414" s="954"/>
      <c r="B414" s="955"/>
      <c r="C414" s="955"/>
      <c r="D414" s="955"/>
      <c r="E414" s="955"/>
      <c r="F414" s="956"/>
      <c r="G414" s="954"/>
      <c r="H414" s="955"/>
      <c r="I414" s="955"/>
      <c r="J414" s="955"/>
      <c r="K414" s="956"/>
    </row>
    <row r="415" spans="1:11" x14ac:dyDescent="0.25">
      <c r="A415" s="954"/>
      <c r="B415" s="955"/>
      <c r="C415" s="955"/>
      <c r="D415" s="955"/>
      <c r="E415" s="955"/>
      <c r="F415" s="956"/>
      <c r="G415" s="954"/>
      <c r="H415" s="955"/>
      <c r="I415" s="955"/>
      <c r="J415" s="955"/>
      <c r="K415" s="956"/>
    </row>
    <row r="416" spans="1:11" x14ac:dyDescent="0.25">
      <c r="A416" s="954"/>
      <c r="B416" s="955"/>
      <c r="C416" s="955"/>
      <c r="D416" s="955"/>
      <c r="E416" s="955"/>
      <c r="F416" s="956"/>
      <c r="G416" s="954"/>
      <c r="H416" s="955"/>
      <c r="I416" s="955"/>
      <c r="J416" s="955"/>
      <c r="K416" s="956"/>
    </row>
    <row r="417" spans="1:11" x14ac:dyDescent="0.25">
      <c r="A417" s="954"/>
      <c r="B417" s="955"/>
      <c r="C417" s="955"/>
      <c r="D417" s="955"/>
      <c r="E417" s="955"/>
      <c r="F417" s="956"/>
      <c r="G417" s="954"/>
      <c r="H417" s="955"/>
      <c r="I417" s="955"/>
      <c r="J417" s="955"/>
      <c r="K417" s="956"/>
    </row>
    <row r="418" spans="1:11" x14ac:dyDescent="0.25">
      <c r="A418" s="954"/>
      <c r="B418" s="955"/>
      <c r="C418" s="955"/>
      <c r="D418" s="955"/>
      <c r="E418" s="955"/>
      <c r="F418" s="956"/>
      <c r="G418" s="954"/>
      <c r="H418" s="955"/>
      <c r="I418" s="955"/>
      <c r="J418" s="955"/>
      <c r="K418" s="956"/>
    </row>
    <row r="419" spans="1:11" ht="15.75" thickBot="1" x14ac:dyDescent="0.3">
      <c r="A419" s="954"/>
      <c r="B419" s="955"/>
      <c r="C419" s="955"/>
      <c r="D419" s="955"/>
      <c r="E419" s="955"/>
      <c r="F419" s="956"/>
      <c r="G419" s="954"/>
      <c r="H419" s="955"/>
      <c r="I419" s="955"/>
      <c r="J419" s="955"/>
      <c r="K419" s="956"/>
    </row>
    <row r="420" spans="1:11" x14ac:dyDescent="0.25">
      <c r="A420" s="966" t="s">
        <v>969</v>
      </c>
      <c r="B420" s="967"/>
      <c r="C420" s="967"/>
      <c r="D420" s="967"/>
      <c r="E420" s="967"/>
      <c r="F420" s="968"/>
      <c r="G420" s="966" t="s">
        <v>970</v>
      </c>
      <c r="H420" s="967"/>
      <c r="I420" s="967"/>
      <c r="J420" s="967"/>
      <c r="K420" s="968"/>
    </row>
    <row r="421" spans="1:11" ht="15.75" thickBot="1" x14ac:dyDescent="0.3">
      <c r="A421" s="969"/>
      <c r="B421" s="970"/>
      <c r="C421" s="970"/>
      <c r="D421" s="970"/>
      <c r="E421" s="970"/>
      <c r="F421" s="971"/>
      <c r="G421" s="969"/>
      <c r="H421" s="970"/>
      <c r="I421" s="970"/>
      <c r="J421" s="970"/>
      <c r="K421" s="971"/>
    </row>
  </sheetData>
  <mergeCells count="111">
    <mergeCell ref="A420:F421"/>
    <mergeCell ref="G420:K421"/>
    <mergeCell ref="A390:F403"/>
    <mergeCell ref="G390:K403"/>
    <mergeCell ref="A404:F405"/>
    <mergeCell ref="G404:K405"/>
    <mergeCell ref="A406:F419"/>
    <mergeCell ref="G406:K419"/>
    <mergeCell ref="A372:F373"/>
    <mergeCell ref="G372:K373"/>
    <mergeCell ref="A374:F387"/>
    <mergeCell ref="G374:K387"/>
    <mergeCell ref="A388:F389"/>
    <mergeCell ref="G388:K389"/>
    <mergeCell ref="A342:F355"/>
    <mergeCell ref="G342:K355"/>
    <mergeCell ref="A356:F357"/>
    <mergeCell ref="G356:K357"/>
    <mergeCell ref="A358:F371"/>
    <mergeCell ref="G358:K371"/>
    <mergeCell ref="A324:F325"/>
    <mergeCell ref="G324:K325"/>
    <mergeCell ref="A326:F339"/>
    <mergeCell ref="G326:K339"/>
    <mergeCell ref="A340:F341"/>
    <mergeCell ref="G340:K341"/>
    <mergeCell ref="A294:F307"/>
    <mergeCell ref="G294:K307"/>
    <mergeCell ref="A308:F309"/>
    <mergeCell ref="G308:K309"/>
    <mergeCell ref="A310:F323"/>
    <mergeCell ref="G310:K323"/>
    <mergeCell ref="A276:F277"/>
    <mergeCell ref="G276:K277"/>
    <mergeCell ref="A278:F291"/>
    <mergeCell ref="G278:K291"/>
    <mergeCell ref="A292:F293"/>
    <mergeCell ref="G292:K293"/>
    <mergeCell ref="A246:F259"/>
    <mergeCell ref="G246:K259"/>
    <mergeCell ref="A260:F261"/>
    <mergeCell ref="G260:K261"/>
    <mergeCell ref="A262:F275"/>
    <mergeCell ref="G262:K275"/>
    <mergeCell ref="A228:F229"/>
    <mergeCell ref="G228:K229"/>
    <mergeCell ref="A230:F243"/>
    <mergeCell ref="G230:K243"/>
    <mergeCell ref="A244:F245"/>
    <mergeCell ref="G244:K245"/>
    <mergeCell ref="A198:F211"/>
    <mergeCell ref="G198:K211"/>
    <mergeCell ref="A212:F213"/>
    <mergeCell ref="G212:K213"/>
    <mergeCell ref="A214:F227"/>
    <mergeCell ref="G214:K227"/>
    <mergeCell ref="A180:F181"/>
    <mergeCell ref="G180:K181"/>
    <mergeCell ref="A182:F195"/>
    <mergeCell ref="G182:K195"/>
    <mergeCell ref="A196:F197"/>
    <mergeCell ref="G196:K197"/>
    <mergeCell ref="A150:F163"/>
    <mergeCell ref="G150:K163"/>
    <mergeCell ref="A164:F165"/>
    <mergeCell ref="G164:K165"/>
    <mergeCell ref="A166:F179"/>
    <mergeCell ref="G166:K179"/>
    <mergeCell ref="A132:F133"/>
    <mergeCell ref="G132:K133"/>
    <mergeCell ref="A134:F147"/>
    <mergeCell ref="G134:K147"/>
    <mergeCell ref="A148:F149"/>
    <mergeCell ref="G148:K149"/>
    <mergeCell ref="A102:F115"/>
    <mergeCell ref="G102:K115"/>
    <mergeCell ref="A116:F117"/>
    <mergeCell ref="G116:K117"/>
    <mergeCell ref="A118:F131"/>
    <mergeCell ref="G118:K131"/>
    <mergeCell ref="A84:F85"/>
    <mergeCell ref="G84:K85"/>
    <mergeCell ref="A86:F99"/>
    <mergeCell ref="G86:K99"/>
    <mergeCell ref="A100:F101"/>
    <mergeCell ref="G100:K101"/>
    <mergeCell ref="A54:F67"/>
    <mergeCell ref="G54:K67"/>
    <mergeCell ref="A68:F69"/>
    <mergeCell ref="G68:K69"/>
    <mergeCell ref="A70:F83"/>
    <mergeCell ref="G70:K83"/>
    <mergeCell ref="A36:F37"/>
    <mergeCell ref="G36:K37"/>
    <mergeCell ref="A38:F51"/>
    <mergeCell ref="G38:K51"/>
    <mergeCell ref="A52:F53"/>
    <mergeCell ref="G52:K53"/>
    <mergeCell ref="A6:F19"/>
    <mergeCell ref="G6:K19"/>
    <mergeCell ref="A20:F21"/>
    <mergeCell ref="G20:K21"/>
    <mergeCell ref="A22:F35"/>
    <mergeCell ref="G22:K35"/>
    <mergeCell ref="A1:K2"/>
    <mergeCell ref="A3:D3"/>
    <mergeCell ref="F3:H3"/>
    <mergeCell ref="I3:K3"/>
    <mergeCell ref="A4:G5"/>
    <mergeCell ref="J4:K4"/>
    <mergeCell ref="J5:K5"/>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L101"/>
  <sheetViews>
    <sheetView zoomScale="85" zoomScaleNormal="85" zoomScaleSheetLayoutView="100" zoomScalePageLayoutView="90" workbookViewId="0">
      <selection activeCell="N14" sqref="N14"/>
    </sheetView>
  </sheetViews>
  <sheetFormatPr baseColWidth="10" defaultColWidth="11.42578125" defaultRowHeight="15" x14ac:dyDescent="0.25"/>
  <cols>
    <col min="1" max="1" width="3.7109375" style="128" customWidth="1"/>
    <col min="2" max="2" width="4.7109375" style="128" customWidth="1"/>
    <col min="3" max="3" width="8.28515625" style="128" customWidth="1"/>
    <col min="4" max="4" width="8" style="128" customWidth="1"/>
    <col min="5" max="5" width="11.42578125" style="128"/>
    <col min="6" max="6" width="12" style="128" customWidth="1"/>
    <col min="7" max="7" width="9.5703125" style="128" customWidth="1"/>
    <col min="8" max="8" width="8.5703125" style="128" customWidth="1"/>
    <col min="9" max="9" width="21.7109375" style="128" customWidth="1"/>
    <col min="10" max="10" width="11.7109375" style="128" customWidth="1"/>
    <col min="11" max="11" width="5.28515625" style="128" customWidth="1"/>
    <col min="12" max="12" width="5" style="128" customWidth="1"/>
    <col min="13" max="13" width="11.42578125" style="128" customWidth="1"/>
    <col min="14" max="16384" width="11.42578125" style="128"/>
  </cols>
  <sheetData>
    <row r="1" spans="2:12" ht="27.75" customHeight="1" x14ac:dyDescent="0.25">
      <c r="B1" s="922" t="s">
        <v>335</v>
      </c>
      <c r="C1" s="923"/>
      <c r="D1" s="923"/>
      <c r="E1" s="923"/>
      <c r="F1" s="923"/>
      <c r="G1" s="923"/>
      <c r="H1" s="923"/>
      <c r="I1" s="923"/>
      <c r="J1" s="923"/>
      <c r="K1" s="923"/>
      <c r="L1" s="924"/>
    </row>
    <row r="2" spans="2:12" ht="11.25" customHeight="1" x14ac:dyDescent="0.25">
      <c r="B2" s="925"/>
      <c r="C2" s="926"/>
      <c r="D2" s="926"/>
      <c r="E2" s="926"/>
      <c r="F2" s="926"/>
      <c r="G2" s="926"/>
      <c r="H2" s="926"/>
      <c r="I2" s="926"/>
      <c r="J2" s="926"/>
      <c r="K2" s="926"/>
      <c r="L2" s="927"/>
    </row>
    <row r="3" spans="2:12" ht="24.95" customHeight="1" x14ac:dyDescent="0.25">
      <c r="B3" s="1065" t="s">
        <v>382</v>
      </c>
      <c r="C3" s="929"/>
      <c r="D3" s="929"/>
      <c r="E3" s="930"/>
      <c r="F3" s="155">
        <v>44013</v>
      </c>
      <c r="G3" s="928" t="s">
        <v>383</v>
      </c>
      <c r="H3" s="929"/>
      <c r="I3" s="930"/>
      <c r="J3" s="995">
        <v>44019</v>
      </c>
      <c r="K3" s="929"/>
      <c r="L3" s="1066"/>
    </row>
    <row r="4" spans="2:12" ht="24.95" customHeight="1" x14ac:dyDescent="0.25">
      <c r="B4" s="934" t="s">
        <v>333</v>
      </c>
      <c r="C4" s="935"/>
      <c r="D4" s="935"/>
      <c r="E4" s="935"/>
      <c r="F4" s="935"/>
      <c r="G4" s="935"/>
      <c r="H4" s="936"/>
      <c r="I4" s="201" t="s">
        <v>641</v>
      </c>
      <c r="J4" s="201" t="s">
        <v>2</v>
      </c>
      <c r="K4" s="1067" t="s">
        <v>0</v>
      </c>
      <c r="L4" s="1068"/>
    </row>
    <row r="5" spans="2:12" ht="24.95" customHeight="1" x14ac:dyDescent="0.25">
      <c r="B5" s="937"/>
      <c r="C5" s="938"/>
      <c r="D5" s="938"/>
      <c r="E5" s="938"/>
      <c r="F5" s="938"/>
      <c r="G5" s="938"/>
      <c r="H5" s="939"/>
      <c r="I5" s="202" t="s">
        <v>642</v>
      </c>
      <c r="J5" s="201">
        <v>2</v>
      </c>
      <c r="K5" s="1067" t="s">
        <v>384</v>
      </c>
      <c r="L5" s="1068"/>
    </row>
    <row r="6" spans="2:12" ht="15.75" customHeight="1" x14ac:dyDescent="0.25">
      <c r="B6" s="954" t="s">
        <v>586</v>
      </c>
      <c r="C6" s="955"/>
      <c r="D6" s="955"/>
      <c r="E6" s="955"/>
      <c r="F6" s="955"/>
      <c r="G6" s="956"/>
      <c r="H6" s="954" t="s">
        <v>587</v>
      </c>
      <c r="I6" s="955"/>
      <c r="J6" s="955"/>
      <c r="K6" s="955"/>
      <c r="L6" s="956"/>
    </row>
    <row r="7" spans="2:12" x14ac:dyDescent="0.25">
      <c r="B7" s="954"/>
      <c r="C7" s="955"/>
      <c r="D7" s="955"/>
      <c r="E7" s="955"/>
      <c r="F7" s="955"/>
      <c r="G7" s="956"/>
      <c r="H7" s="954"/>
      <c r="I7" s="955"/>
      <c r="J7" s="955"/>
      <c r="K7" s="955"/>
      <c r="L7" s="956"/>
    </row>
    <row r="8" spans="2:12" x14ac:dyDescent="0.25">
      <c r="B8" s="954"/>
      <c r="C8" s="955"/>
      <c r="D8" s="955"/>
      <c r="E8" s="955"/>
      <c r="F8" s="955"/>
      <c r="G8" s="956"/>
      <c r="H8" s="954"/>
      <c r="I8" s="955"/>
      <c r="J8" s="955"/>
      <c r="K8" s="955"/>
      <c r="L8" s="956"/>
    </row>
    <row r="9" spans="2:12" x14ac:dyDescent="0.25">
      <c r="B9" s="954"/>
      <c r="C9" s="955"/>
      <c r="D9" s="955"/>
      <c r="E9" s="955"/>
      <c r="F9" s="955"/>
      <c r="G9" s="956"/>
      <c r="H9" s="954"/>
      <c r="I9" s="955"/>
      <c r="J9" s="955"/>
      <c r="K9" s="955"/>
      <c r="L9" s="956"/>
    </row>
    <row r="10" spans="2:12" x14ac:dyDescent="0.25">
      <c r="B10" s="954"/>
      <c r="C10" s="955"/>
      <c r="D10" s="955"/>
      <c r="E10" s="955"/>
      <c r="F10" s="955"/>
      <c r="G10" s="956"/>
      <c r="H10" s="954"/>
      <c r="I10" s="955"/>
      <c r="J10" s="955"/>
      <c r="K10" s="955"/>
      <c r="L10" s="956"/>
    </row>
    <row r="11" spans="2:12" x14ac:dyDescent="0.25">
      <c r="B11" s="954"/>
      <c r="C11" s="955"/>
      <c r="D11" s="955"/>
      <c r="E11" s="955"/>
      <c r="F11" s="955"/>
      <c r="G11" s="956"/>
      <c r="H11" s="954"/>
      <c r="I11" s="955"/>
      <c r="J11" s="955"/>
      <c r="K11" s="955"/>
      <c r="L11" s="956"/>
    </row>
    <row r="12" spans="2:12" x14ac:dyDescent="0.25">
      <c r="B12" s="954"/>
      <c r="C12" s="955"/>
      <c r="D12" s="955"/>
      <c r="E12" s="955"/>
      <c r="F12" s="955"/>
      <c r="G12" s="956"/>
      <c r="H12" s="954"/>
      <c r="I12" s="955"/>
      <c r="J12" s="955"/>
      <c r="K12" s="955"/>
      <c r="L12" s="956"/>
    </row>
    <row r="13" spans="2:12" x14ac:dyDescent="0.25">
      <c r="B13" s="954"/>
      <c r="C13" s="955"/>
      <c r="D13" s="955"/>
      <c r="E13" s="955"/>
      <c r="F13" s="955"/>
      <c r="G13" s="956"/>
      <c r="H13" s="954"/>
      <c r="I13" s="955"/>
      <c r="J13" s="955"/>
      <c r="K13" s="955"/>
      <c r="L13" s="956"/>
    </row>
    <row r="14" spans="2:12" x14ac:dyDescent="0.25">
      <c r="B14" s="954"/>
      <c r="C14" s="955"/>
      <c r="D14" s="955"/>
      <c r="E14" s="955"/>
      <c r="F14" s="955"/>
      <c r="G14" s="956"/>
      <c r="H14" s="954"/>
      <c r="I14" s="955"/>
      <c r="J14" s="955"/>
      <c r="K14" s="955"/>
      <c r="L14" s="956"/>
    </row>
    <row r="15" spans="2:12" x14ac:dyDescent="0.25">
      <c r="B15" s="954"/>
      <c r="C15" s="955"/>
      <c r="D15" s="955"/>
      <c r="E15" s="955"/>
      <c r="F15" s="955"/>
      <c r="G15" s="956"/>
      <c r="H15" s="954"/>
      <c r="I15" s="955"/>
      <c r="J15" s="955"/>
      <c r="K15" s="955"/>
      <c r="L15" s="956"/>
    </row>
    <row r="16" spans="2:12" x14ac:dyDescent="0.25">
      <c r="B16" s="954"/>
      <c r="C16" s="955"/>
      <c r="D16" s="955"/>
      <c r="E16" s="955"/>
      <c r="F16" s="955"/>
      <c r="G16" s="956"/>
      <c r="H16" s="954"/>
      <c r="I16" s="955"/>
      <c r="J16" s="955"/>
      <c r="K16" s="955"/>
      <c r="L16" s="956"/>
    </row>
    <row r="17" spans="2:12" x14ac:dyDescent="0.25">
      <c r="B17" s="954"/>
      <c r="C17" s="955"/>
      <c r="D17" s="955"/>
      <c r="E17" s="955"/>
      <c r="F17" s="955"/>
      <c r="G17" s="956"/>
      <c r="H17" s="954"/>
      <c r="I17" s="955"/>
      <c r="J17" s="955"/>
      <c r="K17" s="955"/>
      <c r="L17" s="956"/>
    </row>
    <row r="18" spans="2:12" x14ac:dyDescent="0.25">
      <c r="B18" s="954"/>
      <c r="C18" s="955"/>
      <c r="D18" s="955"/>
      <c r="E18" s="955"/>
      <c r="F18" s="955"/>
      <c r="G18" s="956"/>
      <c r="H18" s="954"/>
      <c r="I18" s="955"/>
      <c r="J18" s="955"/>
      <c r="K18" s="955"/>
      <c r="L18" s="956"/>
    </row>
    <row r="19" spans="2:12" ht="15.75" thickBot="1" x14ac:dyDescent="0.3">
      <c r="B19" s="954"/>
      <c r="C19" s="955"/>
      <c r="D19" s="955"/>
      <c r="E19" s="955"/>
      <c r="F19" s="955"/>
      <c r="G19" s="956"/>
      <c r="H19" s="954"/>
      <c r="I19" s="955"/>
      <c r="J19" s="955"/>
      <c r="K19" s="955"/>
      <c r="L19" s="956"/>
    </row>
    <row r="20" spans="2:12" x14ac:dyDescent="0.25">
      <c r="B20" s="942" t="s">
        <v>914</v>
      </c>
      <c r="C20" s="943"/>
      <c r="D20" s="943"/>
      <c r="E20" s="943"/>
      <c r="F20" s="943"/>
      <c r="G20" s="944"/>
      <c r="H20" s="948" t="s">
        <v>915</v>
      </c>
      <c r="I20" s="949"/>
      <c r="J20" s="949"/>
      <c r="K20" s="949"/>
      <c r="L20" s="950"/>
    </row>
    <row r="21" spans="2:12" ht="18" customHeight="1" thickBot="1" x14ac:dyDescent="0.3">
      <c r="B21" s="945"/>
      <c r="C21" s="946"/>
      <c r="D21" s="946"/>
      <c r="E21" s="946"/>
      <c r="F21" s="946"/>
      <c r="G21" s="947"/>
      <c r="H21" s="951"/>
      <c r="I21" s="952"/>
      <c r="J21" s="952"/>
      <c r="K21" s="952"/>
      <c r="L21" s="953"/>
    </row>
    <row r="22" spans="2:12" ht="15.75" customHeight="1" x14ac:dyDescent="0.25">
      <c r="B22" s="957" t="s">
        <v>658</v>
      </c>
      <c r="C22" s="958"/>
      <c r="D22" s="958"/>
      <c r="E22" s="958"/>
      <c r="F22" s="958"/>
      <c r="G22" s="959"/>
      <c r="H22" s="957" t="s">
        <v>659</v>
      </c>
      <c r="I22" s="958"/>
      <c r="J22" s="958"/>
      <c r="K22" s="958"/>
      <c r="L22" s="959"/>
    </row>
    <row r="23" spans="2:12" x14ac:dyDescent="0.25">
      <c r="B23" s="954"/>
      <c r="C23" s="955"/>
      <c r="D23" s="955"/>
      <c r="E23" s="955"/>
      <c r="F23" s="955"/>
      <c r="G23" s="956"/>
      <c r="H23" s="954"/>
      <c r="I23" s="955"/>
      <c r="J23" s="955"/>
      <c r="K23" s="955"/>
      <c r="L23" s="956"/>
    </row>
    <row r="24" spans="2:12" x14ac:dyDescent="0.25">
      <c r="B24" s="954"/>
      <c r="C24" s="955"/>
      <c r="D24" s="955"/>
      <c r="E24" s="955"/>
      <c r="F24" s="955"/>
      <c r="G24" s="956"/>
      <c r="H24" s="954"/>
      <c r="I24" s="955"/>
      <c r="J24" s="955"/>
      <c r="K24" s="955"/>
      <c r="L24" s="956"/>
    </row>
    <row r="25" spans="2:12" x14ac:dyDescent="0.25">
      <c r="B25" s="954"/>
      <c r="C25" s="955"/>
      <c r="D25" s="955"/>
      <c r="E25" s="955"/>
      <c r="F25" s="955"/>
      <c r="G25" s="956"/>
      <c r="H25" s="954"/>
      <c r="I25" s="955"/>
      <c r="J25" s="955"/>
      <c r="K25" s="955"/>
      <c r="L25" s="956"/>
    </row>
    <row r="26" spans="2:12" x14ac:dyDescent="0.25">
      <c r="B26" s="954"/>
      <c r="C26" s="955"/>
      <c r="D26" s="955"/>
      <c r="E26" s="955"/>
      <c r="F26" s="955"/>
      <c r="G26" s="956"/>
      <c r="H26" s="954"/>
      <c r="I26" s="955"/>
      <c r="J26" s="955"/>
      <c r="K26" s="955"/>
      <c r="L26" s="956"/>
    </row>
    <row r="27" spans="2:12" x14ac:dyDescent="0.25">
      <c r="B27" s="954"/>
      <c r="C27" s="955"/>
      <c r="D27" s="955"/>
      <c r="E27" s="955"/>
      <c r="F27" s="955"/>
      <c r="G27" s="956"/>
      <c r="H27" s="954"/>
      <c r="I27" s="955"/>
      <c r="J27" s="955"/>
      <c r="K27" s="955"/>
      <c r="L27" s="956"/>
    </row>
    <row r="28" spans="2:12" x14ac:dyDescent="0.25">
      <c r="B28" s="954"/>
      <c r="C28" s="955"/>
      <c r="D28" s="955"/>
      <c r="E28" s="955"/>
      <c r="F28" s="955"/>
      <c r="G28" s="956"/>
      <c r="H28" s="954"/>
      <c r="I28" s="955"/>
      <c r="J28" s="955"/>
      <c r="K28" s="955"/>
      <c r="L28" s="956"/>
    </row>
    <row r="29" spans="2:12" x14ac:dyDescent="0.25">
      <c r="B29" s="954"/>
      <c r="C29" s="955"/>
      <c r="D29" s="955"/>
      <c r="E29" s="955"/>
      <c r="F29" s="955"/>
      <c r="G29" s="956"/>
      <c r="H29" s="954"/>
      <c r="I29" s="955"/>
      <c r="J29" s="955"/>
      <c r="K29" s="955"/>
      <c r="L29" s="956"/>
    </row>
    <row r="30" spans="2:12" x14ac:dyDescent="0.25">
      <c r="B30" s="954"/>
      <c r="C30" s="955"/>
      <c r="D30" s="955"/>
      <c r="E30" s="955"/>
      <c r="F30" s="955"/>
      <c r="G30" s="956"/>
      <c r="H30" s="954"/>
      <c r="I30" s="955"/>
      <c r="J30" s="955"/>
      <c r="K30" s="955"/>
      <c r="L30" s="956"/>
    </row>
    <row r="31" spans="2:12" x14ac:dyDescent="0.25">
      <c r="B31" s="954"/>
      <c r="C31" s="955"/>
      <c r="D31" s="955"/>
      <c r="E31" s="955"/>
      <c r="F31" s="955"/>
      <c r="G31" s="956"/>
      <c r="H31" s="954"/>
      <c r="I31" s="955"/>
      <c r="J31" s="955"/>
      <c r="K31" s="955"/>
      <c r="L31" s="956"/>
    </row>
    <row r="32" spans="2:12" x14ac:dyDescent="0.25">
      <c r="B32" s="954"/>
      <c r="C32" s="955"/>
      <c r="D32" s="955"/>
      <c r="E32" s="955"/>
      <c r="F32" s="955"/>
      <c r="G32" s="956"/>
      <c r="H32" s="954"/>
      <c r="I32" s="955"/>
      <c r="J32" s="955"/>
      <c r="K32" s="955"/>
      <c r="L32" s="956"/>
    </row>
    <row r="33" spans="2:12" x14ac:dyDescent="0.25">
      <c r="B33" s="954"/>
      <c r="C33" s="955"/>
      <c r="D33" s="955"/>
      <c r="E33" s="955"/>
      <c r="F33" s="955"/>
      <c r="G33" s="956"/>
      <c r="H33" s="954"/>
      <c r="I33" s="955"/>
      <c r="J33" s="955"/>
      <c r="K33" s="955"/>
      <c r="L33" s="956"/>
    </row>
    <row r="34" spans="2:12" x14ac:dyDescent="0.25">
      <c r="B34" s="954"/>
      <c r="C34" s="955"/>
      <c r="D34" s="955"/>
      <c r="E34" s="955"/>
      <c r="F34" s="955"/>
      <c r="G34" s="956"/>
      <c r="H34" s="954"/>
      <c r="I34" s="955"/>
      <c r="J34" s="955"/>
      <c r="K34" s="955"/>
      <c r="L34" s="956"/>
    </row>
    <row r="35" spans="2:12" ht="15.75" thickBot="1" x14ac:dyDescent="0.3">
      <c r="B35" s="954"/>
      <c r="C35" s="955"/>
      <c r="D35" s="955"/>
      <c r="E35" s="955"/>
      <c r="F35" s="955"/>
      <c r="G35" s="956"/>
      <c r="H35" s="954"/>
      <c r="I35" s="955"/>
      <c r="J35" s="955"/>
      <c r="K35" s="955"/>
      <c r="L35" s="956"/>
    </row>
    <row r="36" spans="2:12" x14ac:dyDescent="0.25">
      <c r="B36" s="942" t="s">
        <v>834</v>
      </c>
      <c r="C36" s="943"/>
      <c r="D36" s="943"/>
      <c r="E36" s="943"/>
      <c r="F36" s="943"/>
      <c r="G36" s="944"/>
      <c r="H36" s="948" t="s">
        <v>835</v>
      </c>
      <c r="I36" s="949"/>
      <c r="J36" s="949"/>
      <c r="K36" s="949"/>
      <c r="L36" s="950"/>
    </row>
    <row r="37" spans="2:12" ht="18" customHeight="1" thickBot="1" x14ac:dyDescent="0.3">
      <c r="B37" s="945"/>
      <c r="C37" s="946"/>
      <c r="D37" s="946"/>
      <c r="E37" s="946"/>
      <c r="F37" s="946"/>
      <c r="G37" s="947"/>
      <c r="H37" s="951"/>
      <c r="I37" s="952"/>
      <c r="J37" s="952"/>
      <c r="K37" s="952"/>
      <c r="L37" s="953"/>
    </row>
    <row r="38" spans="2:12" x14ac:dyDescent="0.25">
      <c r="B38" s="957" t="s">
        <v>660</v>
      </c>
      <c r="C38" s="958"/>
      <c r="D38" s="958"/>
      <c r="E38" s="958"/>
      <c r="F38" s="958"/>
      <c r="G38" s="959"/>
      <c r="H38" s="957" t="s">
        <v>661</v>
      </c>
      <c r="I38" s="958"/>
      <c r="J38" s="958"/>
      <c r="K38" s="958"/>
      <c r="L38" s="959"/>
    </row>
    <row r="39" spans="2:12" x14ac:dyDescent="0.25">
      <c r="B39" s="954"/>
      <c r="C39" s="955"/>
      <c r="D39" s="955"/>
      <c r="E39" s="955"/>
      <c r="F39" s="955"/>
      <c r="G39" s="956"/>
      <c r="H39" s="954"/>
      <c r="I39" s="955"/>
      <c r="J39" s="955"/>
      <c r="K39" s="955"/>
      <c r="L39" s="956"/>
    </row>
    <row r="40" spans="2:12" x14ac:dyDescent="0.25">
      <c r="B40" s="954"/>
      <c r="C40" s="955"/>
      <c r="D40" s="955"/>
      <c r="E40" s="955"/>
      <c r="F40" s="955"/>
      <c r="G40" s="956"/>
      <c r="H40" s="954"/>
      <c r="I40" s="955"/>
      <c r="J40" s="955"/>
      <c r="K40" s="955"/>
      <c r="L40" s="956"/>
    </row>
    <row r="41" spans="2:12" x14ac:dyDescent="0.25">
      <c r="B41" s="954"/>
      <c r="C41" s="955"/>
      <c r="D41" s="955"/>
      <c r="E41" s="955"/>
      <c r="F41" s="955"/>
      <c r="G41" s="956"/>
      <c r="H41" s="954"/>
      <c r="I41" s="955"/>
      <c r="J41" s="955"/>
      <c r="K41" s="955"/>
      <c r="L41" s="956"/>
    </row>
    <row r="42" spans="2:12" x14ac:dyDescent="0.25">
      <c r="B42" s="954"/>
      <c r="C42" s="955"/>
      <c r="D42" s="955"/>
      <c r="E42" s="955"/>
      <c r="F42" s="955"/>
      <c r="G42" s="956"/>
      <c r="H42" s="954"/>
      <c r="I42" s="955"/>
      <c r="J42" s="955"/>
      <c r="K42" s="955"/>
      <c r="L42" s="956"/>
    </row>
    <row r="43" spans="2:12" x14ac:dyDescent="0.25">
      <c r="B43" s="954"/>
      <c r="C43" s="955"/>
      <c r="D43" s="955"/>
      <c r="E43" s="955"/>
      <c r="F43" s="955"/>
      <c r="G43" s="956"/>
      <c r="H43" s="954"/>
      <c r="I43" s="955"/>
      <c r="J43" s="955"/>
      <c r="K43" s="955"/>
      <c r="L43" s="956"/>
    </row>
    <row r="44" spans="2:12" x14ac:dyDescent="0.25">
      <c r="B44" s="954"/>
      <c r="C44" s="955"/>
      <c r="D44" s="955"/>
      <c r="E44" s="955"/>
      <c r="F44" s="955"/>
      <c r="G44" s="956"/>
      <c r="H44" s="954"/>
      <c r="I44" s="955"/>
      <c r="J44" s="955"/>
      <c r="K44" s="955"/>
      <c r="L44" s="956"/>
    </row>
    <row r="45" spans="2:12" x14ac:dyDescent="0.25">
      <c r="B45" s="954"/>
      <c r="C45" s="955"/>
      <c r="D45" s="955"/>
      <c r="E45" s="955"/>
      <c r="F45" s="955"/>
      <c r="G45" s="956"/>
      <c r="H45" s="954"/>
      <c r="I45" s="955"/>
      <c r="J45" s="955"/>
      <c r="K45" s="955"/>
      <c r="L45" s="956"/>
    </row>
    <row r="46" spans="2:12" x14ac:dyDescent="0.25">
      <c r="B46" s="954"/>
      <c r="C46" s="955"/>
      <c r="D46" s="955"/>
      <c r="E46" s="955"/>
      <c r="F46" s="955"/>
      <c r="G46" s="956"/>
      <c r="H46" s="954"/>
      <c r="I46" s="955"/>
      <c r="J46" s="955"/>
      <c r="K46" s="955"/>
      <c r="L46" s="956"/>
    </row>
    <row r="47" spans="2:12" x14ac:dyDescent="0.25">
      <c r="B47" s="954"/>
      <c r="C47" s="955"/>
      <c r="D47" s="955"/>
      <c r="E47" s="955"/>
      <c r="F47" s="955"/>
      <c r="G47" s="956"/>
      <c r="H47" s="954"/>
      <c r="I47" s="955"/>
      <c r="J47" s="955"/>
      <c r="K47" s="955"/>
      <c r="L47" s="956"/>
    </row>
    <row r="48" spans="2:12" x14ac:dyDescent="0.25">
      <c r="B48" s="954"/>
      <c r="C48" s="955"/>
      <c r="D48" s="955"/>
      <c r="E48" s="955"/>
      <c r="F48" s="955"/>
      <c r="G48" s="956"/>
      <c r="H48" s="954"/>
      <c r="I48" s="955"/>
      <c r="J48" s="955"/>
      <c r="K48" s="955"/>
      <c r="L48" s="956"/>
    </row>
    <row r="49" spans="2:12" x14ac:dyDescent="0.25">
      <c r="B49" s="954"/>
      <c r="C49" s="955"/>
      <c r="D49" s="955"/>
      <c r="E49" s="955"/>
      <c r="F49" s="955"/>
      <c r="G49" s="956"/>
      <c r="H49" s="954"/>
      <c r="I49" s="955"/>
      <c r="J49" s="955"/>
      <c r="K49" s="955"/>
      <c r="L49" s="956"/>
    </row>
    <row r="50" spans="2:12" x14ac:dyDescent="0.25">
      <c r="B50" s="954"/>
      <c r="C50" s="955"/>
      <c r="D50" s="955"/>
      <c r="E50" s="955"/>
      <c r="F50" s="955"/>
      <c r="G50" s="956"/>
      <c r="H50" s="954"/>
      <c r="I50" s="955"/>
      <c r="J50" s="955"/>
      <c r="K50" s="955"/>
      <c r="L50" s="956"/>
    </row>
    <row r="51" spans="2:12" ht="15.75" thickBot="1" x14ac:dyDescent="0.3">
      <c r="B51" s="954"/>
      <c r="C51" s="955"/>
      <c r="D51" s="955"/>
      <c r="E51" s="955"/>
      <c r="F51" s="955"/>
      <c r="G51" s="956"/>
      <c r="H51" s="954"/>
      <c r="I51" s="955"/>
      <c r="J51" s="955"/>
      <c r="K51" s="955"/>
      <c r="L51" s="956"/>
    </row>
    <row r="52" spans="2:12" ht="15" customHeight="1" x14ac:dyDescent="0.25">
      <c r="B52" s="948" t="s">
        <v>836</v>
      </c>
      <c r="C52" s="949"/>
      <c r="D52" s="949"/>
      <c r="E52" s="949"/>
      <c r="F52" s="949"/>
      <c r="G52" s="950"/>
      <c r="H52" s="948" t="s">
        <v>916</v>
      </c>
      <c r="I52" s="949"/>
      <c r="J52" s="949"/>
      <c r="K52" s="949"/>
      <c r="L52" s="950"/>
    </row>
    <row r="53" spans="2:12" ht="15.75" thickBot="1" x14ac:dyDescent="0.3">
      <c r="B53" s="951"/>
      <c r="C53" s="952"/>
      <c r="D53" s="952"/>
      <c r="E53" s="952"/>
      <c r="F53" s="952"/>
      <c r="G53" s="953"/>
      <c r="H53" s="951"/>
      <c r="I53" s="952"/>
      <c r="J53" s="952"/>
      <c r="K53" s="952"/>
      <c r="L53" s="953"/>
    </row>
    <row r="54" spans="2:12" x14ac:dyDescent="0.25">
      <c r="B54" s="957" t="s">
        <v>660</v>
      </c>
      <c r="C54" s="958"/>
      <c r="D54" s="958"/>
      <c r="E54" s="958"/>
      <c r="F54" s="958"/>
      <c r="G54" s="959"/>
      <c r="H54" s="957" t="s">
        <v>661</v>
      </c>
      <c r="I54" s="958"/>
      <c r="J54" s="958"/>
      <c r="K54" s="958"/>
      <c r="L54" s="959"/>
    </row>
    <row r="55" spans="2:12" x14ac:dyDescent="0.25">
      <c r="B55" s="954"/>
      <c r="C55" s="955"/>
      <c r="D55" s="955"/>
      <c r="E55" s="955"/>
      <c r="F55" s="955"/>
      <c r="G55" s="956"/>
      <c r="H55" s="954"/>
      <c r="I55" s="955"/>
      <c r="J55" s="955"/>
      <c r="K55" s="955"/>
      <c r="L55" s="956"/>
    </row>
    <row r="56" spans="2:12" x14ac:dyDescent="0.25">
      <c r="B56" s="954"/>
      <c r="C56" s="955"/>
      <c r="D56" s="955"/>
      <c r="E56" s="955"/>
      <c r="F56" s="955"/>
      <c r="G56" s="956"/>
      <c r="H56" s="954"/>
      <c r="I56" s="955"/>
      <c r="J56" s="955"/>
      <c r="K56" s="955"/>
      <c r="L56" s="956"/>
    </row>
    <row r="57" spans="2:12" x14ac:dyDescent="0.25">
      <c r="B57" s="954"/>
      <c r="C57" s="955"/>
      <c r="D57" s="955"/>
      <c r="E57" s="955"/>
      <c r="F57" s="955"/>
      <c r="G57" s="956"/>
      <c r="H57" s="954"/>
      <c r="I57" s="955"/>
      <c r="J57" s="955"/>
      <c r="K57" s="955"/>
      <c r="L57" s="956"/>
    </row>
    <row r="58" spans="2:12" x14ac:dyDescent="0.25">
      <c r="B58" s="954"/>
      <c r="C58" s="955"/>
      <c r="D58" s="955"/>
      <c r="E58" s="955"/>
      <c r="F58" s="955"/>
      <c r="G58" s="956"/>
      <c r="H58" s="954"/>
      <c r="I58" s="955"/>
      <c r="J58" s="955"/>
      <c r="K58" s="955"/>
      <c r="L58" s="956"/>
    </row>
    <row r="59" spans="2:12" x14ac:dyDescent="0.25">
      <c r="B59" s="954"/>
      <c r="C59" s="955"/>
      <c r="D59" s="955"/>
      <c r="E59" s="955"/>
      <c r="F59" s="955"/>
      <c r="G59" s="956"/>
      <c r="H59" s="954"/>
      <c r="I59" s="955"/>
      <c r="J59" s="955"/>
      <c r="K59" s="955"/>
      <c r="L59" s="956"/>
    </row>
    <row r="60" spans="2:12" x14ac:dyDescent="0.25">
      <c r="B60" s="954"/>
      <c r="C60" s="955"/>
      <c r="D60" s="955"/>
      <c r="E60" s="955"/>
      <c r="F60" s="955"/>
      <c r="G60" s="956"/>
      <c r="H60" s="954"/>
      <c r="I60" s="955"/>
      <c r="J60" s="955"/>
      <c r="K60" s="955"/>
      <c r="L60" s="956"/>
    </row>
    <row r="61" spans="2:12" x14ac:dyDescent="0.25">
      <c r="B61" s="954"/>
      <c r="C61" s="955"/>
      <c r="D61" s="955"/>
      <c r="E61" s="955"/>
      <c r="F61" s="955"/>
      <c r="G61" s="956"/>
      <c r="H61" s="954"/>
      <c r="I61" s="955"/>
      <c r="J61" s="955"/>
      <c r="K61" s="955"/>
      <c r="L61" s="956"/>
    </row>
    <row r="62" spans="2:12" x14ac:dyDescent="0.25">
      <c r="B62" s="954"/>
      <c r="C62" s="955"/>
      <c r="D62" s="955"/>
      <c r="E62" s="955"/>
      <c r="F62" s="955"/>
      <c r="G62" s="956"/>
      <c r="H62" s="954"/>
      <c r="I62" s="955"/>
      <c r="J62" s="955"/>
      <c r="K62" s="955"/>
      <c r="L62" s="956"/>
    </row>
    <row r="63" spans="2:12" x14ac:dyDescent="0.25">
      <c r="B63" s="954"/>
      <c r="C63" s="955"/>
      <c r="D63" s="955"/>
      <c r="E63" s="955"/>
      <c r="F63" s="955"/>
      <c r="G63" s="956"/>
      <c r="H63" s="954"/>
      <c r="I63" s="955"/>
      <c r="J63" s="955"/>
      <c r="K63" s="955"/>
      <c r="L63" s="956"/>
    </row>
    <row r="64" spans="2:12" x14ac:dyDescent="0.25">
      <c r="B64" s="954"/>
      <c r="C64" s="955"/>
      <c r="D64" s="955"/>
      <c r="E64" s="955"/>
      <c r="F64" s="955"/>
      <c r="G64" s="956"/>
      <c r="H64" s="954"/>
      <c r="I64" s="955"/>
      <c r="J64" s="955"/>
      <c r="K64" s="955"/>
      <c r="L64" s="956"/>
    </row>
    <row r="65" spans="2:12" x14ac:dyDescent="0.25">
      <c r="B65" s="954"/>
      <c r="C65" s="955"/>
      <c r="D65" s="955"/>
      <c r="E65" s="955"/>
      <c r="F65" s="955"/>
      <c r="G65" s="956"/>
      <c r="H65" s="954"/>
      <c r="I65" s="955"/>
      <c r="J65" s="955"/>
      <c r="K65" s="955"/>
      <c r="L65" s="956"/>
    </row>
    <row r="66" spans="2:12" x14ac:dyDescent="0.25">
      <c r="B66" s="954"/>
      <c r="C66" s="955"/>
      <c r="D66" s="955"/>
      <c r="E66" s="955"/>
      <c r="F66" s="955"/>
      <c r="G66" s="956"/>
      <c r="H66" s="954"/>
      <c r="I66" s="955"/>
      <c r="J66" s="955"/>
      <c r="K66" s="955"/>
      <c r="L66" s="956"/>
    </row>
    <row r="67" spans="2:12" ht="15.75" thickBot="1" x14ac:dyDescent="0.3">
      <c r="B67" s="954"/>
      <c r="C67" s="955"/>
      <c r="D67" s="955"/>
      <c r="E67" s="955"/>
      <c r="F67" s="955"/>
      <c r="G67" s="956"/>
      <c r="H67" s="954"/>
      <c r="I67" s="955"/>
      <c r="J67" s="955"/>
      <c r="K67" s="955"/>
      <c r="L67" s="956"/>
    </row>
    <row r="68" spans="2:12" x14ac:dyDescent="0.25">
      <c r="B68" s="942" t="s">
        <v>917</v>
      </c>
      <c r="C68" s="943"/>
      <c r="D68" s="943"/>
      <c r="E68" s="943"/>
      <c r="F68" s="943"/>
      <c r="G68" s="944"/>
      <c r="H68" s="948" t="s">
        <v>918</v>
      </c>
      <c r="I68" s="949"/>
      <c r="J68" s="949"/>
      <c r="K68" s="949"/>
      <c r="L68" s="950"/>
    </row>
    <row r="69" spans="2:12" ht="15.75" thickBot="1" x14ac:dyDescent="0.3">
      <c r="B69" s="945"/>
      <c r="C69" s="946"/>
      <c r="D69" s="946"/>
      <c r="E69" s="946"/>
      <c r="F69" s="946"/>
      <c r="G69" s="947"/>
      <c r="H69" s="951"/>
      <c r="I69" s="952"/>
      <c r="J69" s="952"/>
      <c r="K69" s="952"/>
      <c r="L69" s="953"/>
    </row>
    <row r="70" spans="2:12" x14ac:dyDescent="0.25">
      <c r="B70" s="957" t="s">
        <v>660</v>
      </c>
      <c r="C70" s="958"/>
      <c r="D70" s="958"/>
      <c r="E70" s="958"/>
      <c r="F70" s="958"/>
      <c r="G70" s="959"/>
      <c r="H70" s="957" t="s">
        <v>661</v>
      </c>
      <c r="I70" s="958"/>
      <c r="J70" s="958"/>
      <c r="K70" s="958"/>
      <c r="L70" s="959"/>
    </row>
    <row r="71" spans="2:12" x14ac:dyDescent="0.25">
      <c r="B71" s="954"/>
      <c r="C71" s="955"/>
      <c r="D71" s="955"/>
      <c r="E71" s="955"/>
      <c r="F71" s="955"/>
      <c r="G71" s="956"/>
      <c r="H71" s="954"/>
      <c r="I71" s="955"/>
      <c r="J71" s="955"/>
      <c r="K71" s="955"/>
      <c r="L71" s="956"/>
    </row>
    <row r="72" spans="2:12" x14ac:dyDescent="0.25">
      <c r="B72" s="954"/>
      <c r="C72" s="955"/>
      <c r="D72" s="955"/>
      <c r="E72" s="955"/>
      <c r="F72" s="955"/>
      <c r="G72" s="956"/>
      <c r="H72" s="954"/>
      <c r="I72" s="955"/>
      <c r="J72" s="955"/>
      <c r="K72" s="955"/>
      <c r="L72" s="956"/>
    </row>
    <row r="73" spans="2:12" x14ac:dyDescent="0.25">
      <c r="B73" s="954"/>
      <c r="C73" s="955"/>
      <c r="D73" s="955"/>
      <c r="E73" s="955"/>
      <c r="F73" s="955"/>
      <c r="G73" s="956"/>
      <c r="H73" s="954"/>
      <c r="I73" s="955"/>
      <c r="J73" s="955"/>
      <c r="K73" s="955"/>
      <c r="L73" s="956"/>
    </row>
    <row r="74" spans="2:12" x14ac:dyDescent="0.25">
      <c r="B74" s="954"/>
      <c r="C74" s="955"/>
      <c r="D74" s="955"/>
      <c r="E74" s="955"/>
      <c r="F74" s="955"/>
      <c r="G74" s="956"/>
      <c r="H74" s="954"/>
      <c r="I74" s="955"/>
      <c r="J74" s="955"/>
      <c r="K74" s="955"/>
      <c r="L74" s="956"/>
    </row>
    <row r="75" spans="2:12" x14ac:dyDescent="0.25">
      <c r="B75" s="954"/>
      <c r="C75" s="955"/>
      <c r="D75" s="955"/>
      <c r="E75" s="955"/>
      <c r="F75" s="955"/>
      <c r="G75" s="956"/>
      <c r="H75" s="954"/>
      <c r="I75" s="955"/>
      <c r="J75" s="955"/>
      <c r="K75" s="955"/>
      <c r="L75" s="956"/>
    </row>
    <row r="76" spans="2:12" x14ac:dyDescent="0.25">
      <c r="B76" s="954"/>
      <c r="C76" s="955"/>
      <c r="D76" s="955"/>
      <c r="E76" s="955"/>
      <c r="F76" s="955"/>
      <c r="G76" s="956"/>
      <c r="H76" s="954"/>
      <c r="I76" s="955"/>
      <c r="J76" s="955"/>
      <c r="K76" s="955"/>
      <c r="L76" s="956"/>
    </row>
    <row r="77" spans="2:12" x14ac:dyDescent="0.25">
      <c r="B77" s="954"/>
      <c r="C77" s="955"/>
      <c r="D77" s="955"/>
      <c r="E77" s="955"/>
      <c r="F77" s="955"/>
      <c r="G77" s="956"/>
      <c r="H77" s="954"/>
      <c r="I77" s="955"/>
      <c r="J77" s="955"/>
      <c r="K77" s="955"/>
      <c r="L77" s="956"/>
    </row>
    <row r="78" spans="2:12" x14ac:dyDescent="0.25">
      <c r="B78" s="954"/>
      <c r="C78" s="955"/>
      <c r="D78" s="955"/>
      <c r="E78" s="955"/>
      <c r="F78" s="955"/>
      <c r="G78" s="956"/>
      <c r="H78" s="954"/>
      <c r="I78" s="955"/>
      <c r="J78" s="955"/>
      <c r="K78" s="955"/>
      <c r="L78" s="956"/>
    </row>
    <row r="79" spans="2:12" x14ac:dyDescent="0.25">
      <c r="B79" s="954"/>
      <c r="C79" s="955"/>
      <c r="D79" s="955"/>
      <c r="E79" s="955"/>
      <c r="F79" s="955"/>
      <c r="G79" s="956"/>
      <c r="H79" s="954"/>
      <c r="I79" s="955"/>
      <c r="J79" s="955"/>
      <c r="K79" s="955"/>
      <c r="L79" s="956"/>
    </row>
    <row r="80" spans="2:12" x14ac:dyDescent="0.25">
      <c r="B80" s="954"/>
      <c r="C80" s="955"/>
      <c r="D80" s="955"/>
      <c r="E80" s="955"/>
      <c r="F80" s="955"/>
      <c r="G80" s="956"/>
      <c r="H80" s="954"/>
      <c r="I80" s="955"/>
      <c r="J80" s="955"/>
      <c r="K80" s="955"/>
      <c r="L80" s="956"/>
    </row>
    <row r="81" spans="2:12" x14ac:dyDescent="0.25">
      <c r="B81" s="954"/>
      <c r="C81" s="955"/>
      <c r="D81" s="955"/>
      <c r="E81" s="955"/>
      <c r="F81" s="955"/>
      <c r="G81" s="956"/>
      <c r="H81" s="954"/>
      <c r="I81" s="955"/>
      <c r="J81" s="955"/>
      <c r="K81" s="955"/>
      <c r="L81" s="956"/>
    </row>
    <row r="82" spans="2:12" x14ac:dyDescent="0.25">
      <c r="B82" s="954"/>
      <c r="C82" s="955"/>
      <c r="D82" s="955"/>
      <c r="E82" s="955"/>
      <c r="F82" s="955"/>
      <c r="G82" s="956"/>
      <c r="H82" s="954"/>
      <c r="I82" s="955"/>
      <c r="J82" s="955"/>
      <c r="K82" s="955"/>
      <c r="L82" s="956"/>
    </row>
    <row r="83" spans="2:12" ht="15.75" thickBot="1" x14ac:dyDescent="0.3">
      <c r="B83" s="954"/>
      <c r="C83" s="955"/>
      <c r="D83" s="955"/>
      <c r="E83" s="955"/>
      <c r="F83" s="955"/>
      <c r="G83" s="956"/>
      <c r="H83" s="954"/>
      <c r="I83" s="955"/>
      <c r="J83" s="955"/>
      <c r="K83" s="955"/>
      <c r="L83" s="956"/>
    </row>
    <row r="84" spans="2:12" x14ac:dyDescent="0.25">
      <c r="B84" s="942" t="s">
        <v>919</v>
      </c>
      <c r="C84" s="943"/>
      <c r="D84" s="943"/>
      <c r="E84" s="943"/>
      <c r="F84" s="943"/>
      <c r="G84" s="944"/>
      <c r="H84" s="948" t="s">
        <v>920</v>
      </c>
      <c r="I84" s="949"/>
      <c r="J84" s="949"/>
      <c r="K84" s="949"/>
      <c r="L84" s="950"/>
    </row>
    <row r="85" spans="2:12" ht="15.75" thickBot="1" x14ac:dyDescent="0.3">
      <c r="B85" s="945"/>
      <c r="C85" s="946"/>
      <c r="D85" s="946"/>
      <c r="E85" s="946"/>
      <c r="F85" s="946"/>
      <c r="G85" s="947"/>
      <c r="H85" s="951"/>
      <c r="I85" s="952"/>
      <c r="J85" s="952"/>
      <c r="K85" s="952"/>
      <c r="L85" s="953"/>
    </row>
    <row r="86" spans="2:12" x14ac:dyDescent="0.25">
      <c r="B86" s="957" t="s">
        <v>660</v>
      </c>
      <c r="C86" s="958"/>
      <c r="D86" s="958"/>
      <c r="E86" s="958"/>
      <c r="F86" s="958"/>
      <c r="G86" s="959"/>
      <c r="H86" s="957" t="s">
        <v>661</v>
      </c>
      <c r="I86" s="958"/>
      <c r="J86" s="958"/>
      <c r="K86" s="958"/>
      <c r="L86" s="959"/>
    </row>
    <row r="87" spans="2:12" x14ac:dyDescent="0.25">
      <c r="B87" s="954"/>
      <c r="C87" s="955"/>
      <c r="D87" s="955"/>
      <c r="E87" s="955"/>
      <c r="F87" s="955"/>
      <c r="G87" s="956"/>
      <c r="H87" s="954"/>
      <c r="I87" s="955"/>
      <c r="J87" s="955"/>
      <c r="K87" s="955"/>
      <c r="L87" s="956"/>
    </row>
    <row r="88" spans="2:12" x14ac:dyDescent="0.25">
      <c r="B88" s="954"/>
      <c r="C88" s="955"/>
      <c r="D88" s="955"/>
      <c r="E88" s="955"/>
      <c r="F88" s="955"/>
      <c r="G88" s="956"/>
      <c r="H88" s="954"/>
      <c r="I88" s="955"/>
      <c r="J88" s="955"/>
      <c r="K88" s="955"/>
      <c r="L88" s="956"/>
    </row>
    <row r="89" spans="2:12" x14ac:dyDescent="0.25">
      <c r="B89" s="954"/>
      <c r="C89" s="955"/>
      <c r="D89" s="955"/>
      <c r="E89" s="955"/>
      <c r="F89" s="955"/>
      <c r="G89" s="956"/>
      <c r="H89" s="954"/>
      <c r="I89" s="955"/>
      <c r="J89" s="955"/>
      <c r="K89" s="955"/>
      <c r="L89" s="956"/>
    </row>
    <row r="90" spans="2:12" x14ac:dyDescent="0.25">
      <c r="B90" s="954"/>
      <c r="C90" s="955"/>
      <c r="D90" s="955"/>
      <c r="E90" s="955"/>
      <c r="F90" s="955"/>
      <c r="G90" s="956"/>
      <c r="H90" s="954"/>
      <c r="I90" s="955"/>
      <c r="J90" s="955"/>
      <c r="K90" s="955"/>
      <c r="L90" s="956"/>
    </row>
    <row r="91" spans="2:12" x14ac:dyDescent="0.25">
      <c r="B91" s="954"/>
      <c r="C91" s="955"/>
      <c r="D91" s="955"/>
      <c r="E91" s="955"/>
      <c r="F91" s="955"/>
      <c r="G91" s="956"/>
      <c r="H91" s="954"/>
      <c r="I91" s="955"/>
      <c r="J91" s="955"/>
      <c r="K91" s="955"/>
      <c r="L91" s="956"/>
    </row>
    <row r="92" spans="2:12" x14ac:dyDescent="0.25">
      <c r="B92" s="954"/>
      <c r="C92" s="955"/>
      <c r="D92" s="955"/>
      <c r="E92" s="955"/>
      <c r="F92" s="955"/>
      <c r="G92" s="956"/>
      <c r="H92" s="954"/>
      <c r="I92" s="955"/>
      <c r="J92" s="955"/>
      <c r="K92" s="955"/>
      <c r="L92" s="956"/>
    </row>
    <row r="93" spans="2:12" x14ac:dyDescent="0.25">
      <c r="B93" s="954"/>
      <c r="C93" s="955"/>
      <c r="D93" s="955"/>
      <c r="E93" s="955"/>
      <c r="F93" s="955"/>
      <c r="G93" s="956"/>
      <c r="H93" s="954"/>
      <c r="I93" s="955"/>
      <c r="J93" s="955"/>
      <c r="K93" s="955"/>
      <c r="L93" s="956"/>
    </row>
    <row r="94" spans="2:12" x14ac:dyDescent="0.25">
      <c r="B94" s="954"/>
      <c r="C94" s="955"/>
      <c r="D94" s="955"/>
      <c r="E94" s="955"/>
      <c r="F94" s="955"/>
      <c r="G94" s="956"/>
      <c r="H94" s="954"/>
      <c r="I94" s="955"/>
      <c r="J94" s="955"/>
      <c r="K94" s="955"/>
      <c r="L94" s="956"/>
    </row>
    <row r="95" spans="2:12" x14ac:dyDescent="0.25">
      <c r="B95" s="954"/>
      <c r="C95" s="955"/>
      <c r="D95" s="955"/>
      <c r="E95" s="955"/>
      <c r="F95" s="955"/>
      <c r="G95" s="956"/>
      <c r="H95" s="954"/>
      <c r="I95" s="955"/>
      <c r="J95" s="955"/>
      <c r="K95" s="955"/>
      <c r="L95" s="956"/>
    </row>
    <row r="96" spans="2:12" x14ac:dyDescent="0.25">
      <c r="B96" s="954"/>
      <c r="C96" s="955"/>
      <c r="D96" s="955"/>
      <c r="E96" s="955"/>
      <c r="F96" s="955"/>
      <c r="G96" s="956"/>
      <c r="H96" s="954"/>
      <c r="I96" s="955"/>
      <c r="J96" s="955"/>
      <c r="K96" s="955"/>
      <c r="L96" s="956"/>
    </row>
    <row r="97" spans="2:12" x14ac:dyDescent="0.25">
      <c r="B97" s="954"/>
      <c r="C97" s="955"/>
      <c r="D97" s="955"/>
      <c r="E97" s="955"/>
      <c r="F97" s="955"/>
      <c r="G97" s="956"/>
      <c r="H97" s="954"/>
      <c r="I97" s="955"/>
      <c r="J97" s="955"/>
      <c r="K97" s="955"/>
      <c r="L97" s="956"/>
    </row>
    <row r="98" spans="2:12" x14ac:dyDescent="0.25">
      <c r="B98" s="954"/>
      <c r="C98" s="955"/>
      <c r="D98" s="955"/>
      <c r="E98" s="955"/>
      <c r="F98" s="955"/>
      <c r="G98" s="956"/>
      <c r="H98" s="954"/>
      <c r="I98" s="955"/>
      <c r="J98" s="955"/>
      <c r="K98" s="955"/>
      <c r="L98" s="956"/>
    </row>
    <row r="99" spans="2:12" ht="15.75" thickBot="1" x14ac:dyDescent="0.3">
      <c r="B99" s="954"/>
      <c r="C99" s="955"/>
      <c r="D99" s="955"/>
      <c r="E99" s="955"/>
      <c r="F99" s="955"/>
      <c r="G99" s="956"/>
      <c r="H99" s="954"/>
      <c r="I99" s="955"/>
      <c r="J99" s="955"/>
      <c r="K99" s="955"/>
      <c r="L99" s="956"/>
    </row>
    <row r="100" spans="2:12" x14ac:dyDescent="0.25">
      <c r="B100" s="948" t="s">
        <v>921</v>
      </c>
      <c r="C100" s="949"/>
      <c r="D100" s="949"/>
      <c r="E100" s="949"/>
      <c r="F100" s="949"/>
      <c r="G100" s="950"/>
      <c r="H100" s="948" t="s">
        <v>922</v>
      </c>
      <c r="I100" s="949"/>
      <c r="J100" s="949"/>
      <c r="K100" s="949"/>
      <c r="L100" s="950"/>
    </row>
    <row r="101" spans="2:12" ht="15.75" thickBot="1" x14ac:dyDescent="0.3">
      <c r="B101" s="951"/>
      <c r="C101" s="952"/>
      <c r="D101" s="952"/>
      <c r="E101" s="952"/>
      <c r="F101" s="952"/>
      <c r="G101" s="953"/>
      <c r="H101" s="951"/>
      <c r="I101" s="952"/>
      <c r="J101" s="952"/>
      <c r="K101" s="952"/>
      <c r="L101" s="953"/>
    </row>
  </sheetData>
  <mergeCells count="31">
    <mergeCell ref="B84:G85"/>
    <mergeCell ref="H84:L85"/>
    <mergeCell ref="B86:G99"/>
    <mergeCell ref="H86:L99"/>
    <mergeCell ref="B100:G101"/>
    <mergeCell ref="H100:L101"/>
    <mergeCell ref="B54:G67"/>
    <mergeCell ref="H54:L67"/>
    <mergeCell ref="B68:G69"/>
    <mergeCell ref="H68:L69"/>
    <mergeCell ref="B70:G83"/>
    <mergeCell ref="H70:L83"/>
    <mergeCell ref="B36:G37"/>
    <mergeCell ref="H36:L37"/>
    <mergeCell ref="B38:G51"/>
    <mergeCell ref="H38:L51"/>
    <mergeCell ref="B52:G53"/>
    <mergeCell ref="H52:L53"/>
    <mergeCell ref="B6:G19"/>
    <mergeCell ref="H6:L19"/>
    <mergeCell ref="B20:G21"/>
    <mergeCell ref="H20:L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7"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B1:M443"/>
  <sheetViews>
    <sheetView view="pageBreakPreview" zoomScale="85" zoomScaleNormal="100" zoomScaleSheetLayoutView="85" zoomScalePageLayoutView="110" workbookViewId="0">
      <selection activeCell="K451" sqref="K451"/>
    </sheetView>
  </sheetViews>
  <sheetFormatPr baseColWidth="10" defaultColWidth="11.42578125" defaultRowHeight="15" x14ac:dyDescent="0.25"/>
  <cols>
    <col min="1" max="1" width="3.5703125" style="128" customWidth="1"/>
    <col min="2" max="2" width="4.7109375" style="128" customWidth="1"/>
    <col min="3" max="3" width="8.28515625" style="128" customWidth="1"/>
    <col min="4" max="4" width="8" style="128" customWidth="1"/>
    <col min="5" max="5" width="11.42578125" style="128"/>
    <col min="6" max="6" width="11.85546875" style="128" customWidth="1"/>
    <col min="7" max="7" width="16.28515625" style="128" customWidth="1"/>
    <col min="8" max="8" width="8.5703125" style="128" customWidth="1"/>
    <col min="9" max="9" width="22.42578125" style="128" customWidth="1"/>
    <col min="10" max="10" width="11.7109375" style="128" customWidth="1"/>
    <col min="11" max="11" width="13.42578125" style="128" customWidth="1"/>
    <col min="12" max="12" width="9.42578125" style="128" customWidth="1"/>
    <col min="13" max="13" width="11.42578125" style="128" hidden="1" customWidth="1"/>
    <col min="14" max="16384" width="11.42578125" style="128"/>
  </cols>
  <sheetData>
    <row r="1" spans="2:12" ht="27.75" customHeight="1" x14ac:dyDescent="0.25">
      <c r="B1" s="922" t="s">
        <v>335</v>
      </c>
      <c r="C1" s="923"/>
      <c r="D1" s="923"/>
      <c r="E1" s="923"/>
      <c r="F1" s="923"/>
      <c r="G1" s="923"/>
      <c r="H1" s="923"/>
      <c r="I1" s="923"/>
      <c r="J1" s="923"/>
      <c r="K1" s="923"/>
      <c r="L1" s="924"/>
    </row>
    <row r="2" spans="2:12" ht="11.25" customHeight="1" x14ac:dyDescent="0.25">
      <c r="B2" s="925"/>
      <c r="C2" s="926"/>
      <c r="D2" s="926"/>
      <c r="E2" s="926"/>
      <c r="F2" s="926"/>
      <c r="G2" s="926"/>
      <c r="H2" s="926"/>
      <c r="I2" s="926"/>
      <c r="J2" s="926"/>
      <c r="K2" s="926"/>
      <c r="L2" s="927"/>
    </row>
    <row r="3" spans="2:12" ht="24.95" customHeight="1" x14ac:dyDescent="0.25">
      <c r="B3" s="1069" t="s">
        <v>382</v>
      </c>
      <c r="C3" s="1069"/>
      <c r="D3" s="1069"/>
      <c r="E3" s="1069"/>
      <c r="F3" s="155">
        <v>44019</v>
      </c>
      <c r="G3" s="1069" t="s">
        <v>383</v>
      </c>
      <c r="H3" s="1069"/>
      <c r="I3" s="1069"/>
      <c r="J3" s="1070">
        <v>44027</v>
      </c>
      <c r="K3" s="1069"/>
      <c r="L3" s="1069"/>
    </row>
    <row r="4" spans="2:12" ht="24.95" customHeight="1" x14ac:dyDescent="0.25">
      <c r="B4" s="1071" t="s">
        <v>333</v>
      </c>
      <c r="C4" s="1071"/>
      <c r="D4" s="1071"/>
      <c r="E4" s="1071"/>
      <c r="F4" s="1071"/>
      <c r="G4" s="1071"/>
      <c r="H4" s="1072" t="s">
        <v>641</v>
      </c>
      <c r="I4" s="1072"/>
      <c r="J4" s="206" t="s">
        <v>2</v>
      </c>
      <c r="K4" s="940" t="s">
        <v>0</v>
      </c>
      <c r="L4" s="940"/>
    </row>
    <row r="5" spans="2:12" ht="24.95" customHeight="1" x14ac:dyDescent="0.25">
      <c r="B5" s="1071"/>
      <c r="C5" s="1071"/>
      <c r="D5" s="1071"/>
      <c r="E5" s="1071"/>
      <c r="F5" s="1071"/>
      <c r="G5" s="1071"/>
      <c r="H5" s="1073" t="s">
        <v>642</v>
      </c>
      <c r="I5" s="1073"/>
      <c r="J5" s="206">
        <v>2</v>
      </c>
      <c r="K5" s="940" t="s">
        <v>384</v>
      </c>
      <c r="L5" s="940"/>
    </row>
    <row r="6" spans="2:12" ht="24.95" customHeight="1" thickBot="1" x14ac:dyDescent="0.3">
      <c r="B6" s="1071" t="s">
        <v>861</v>
      </c>
      <c r="C6" s="1071"/>
      <c r="D6" s="1071"/>
      <c r="E6" s="1071"/>
      <c r="F6" s="1071"/>
      <c r="G6" s="1071"/>
      <c r="H6" s="1071"/>
      <c r="I6" s="1071"/>
      <c r="J6" s="1071"/>
      <c r="K6" s="1071"/>
      <c r="L6" s="1071"/>
    </row>
    <row r="7" spans="2:12" x14ac:dyDescent="0.25">
      <c r="B7" s="957" t="s">
        <v>588</v>
      </c>
      <c r="C7" s="958"/>
      <c r="D7" s="958"/>
      <c r="E7" s="958"/>
      <c r="F7" s="958"/>
      <c r="G7" s="959"/>
      <c r="H7" s="957" t="s">
        <v>589</v>
      </c>
      <c r="I7" s="958"/>
      <c r="J7" s="958"/>
      <c r="K7" s="958"/>
      <c r="L7" s="959"/>
    </row>
    <row r="8" spans="2:12" x14ac:dyDescent="0.25">
      <c r="B8" s="954"/>
      <c r="C8" s="955"/>
      <c r="D8" s="955"/>
      <c r="E8" s="955"/>
      <c r="F8" s="955"/>
      <c r="G8" s="956"/>
      <c r="H8" s="954"/>
      <c r="I8" s="955"/>
      <c r="J8" s="955"/>
      <c r="K8" s="955"/>
      <c r="L8" s="956"/>
    </row>
    <row r="9" spans="2:12" x14ac:dyDescent="0.25">
      <c r="B9" s="954"/>
      <c r="C9" s="955"/>
      <c r="D9" s="955"/>
      <c r="E9" s="955"/>
      <c r="F9" s="955"/>
      <c r="G9" s="956"/>
      <c r="H9" s="954"/>
      <c r="I9" s="955"/>
      <c r="J9" s="955"/>
      <c r="K9" s="955"/>
      <c r="L9" s="956"/>
    </row>
    <row r="10" spans="2:12" x14ac:dyDescent="0.25">
      <c r="B10" s="954"/>
      <c r="C10" s="955"/>
      <c r="D10" s="955"/>
      <c r="E10" s="955"/>
      <c r="F10" s="955"/>
      <c r="G10" s="956"/>
      <c r="H10" s="954"/>
      <c r="I10" s="955"/>
      <c r="J10" s="955"/>
      <c r="K10" s="955"/>
      <c r="L10" s="956"/>
    </row>
    <row r="11" spans="2:12" x14ac:dyDescent="0.25">
      <c r="B11" s="954"/>
      <c r="C11" s="955"/>
      <c r="D11" s="955"/>
      <c r="E11" s="955"/>
      <c r="F11" s="955"/>
      <c r="G11" s="956"/>
      <c r="H11" s="954"/>
      <c r="I11" s="955"/>
      <c r="J11" s="955"/>
      <c r="K11" s="955"/>
      <c r="L11" s="956"/>
    </row>
    <row r="12" spans="2:12" x14ac:dyDescent="0.25">
      <c r="B12" s="954"/>
      <c r="C12" s="955"/>
      <c r="D12" s="955"/>
      <c r="E12" s="955"/>
      <c r="F12" s="955"/>
      <c r="G12" s="956"/>
      <c r="H12" s="954"/>
      <c r="I12" s="955"/>
      <c r="J12" s="955"/>
      <c r="K12" s="955"/>
      <c r="L12" s="956"/>
    </row>
    <row r="13" spans="2:12" x14ac:dyDescent="0.25">
      <c r="B13" s="954"/>
      <c r="C13" s="955"/>
      <c r="D13" s="955"/>
      <c r="E13" s="955"/>
      <c r="F13" s="955"/>
      <c r="G13" s="956"/>
      <c r="H13" s="954"/>
      <c r="I13" s="955"/>
      <c r="J13" s="955"/>
      <c r="K13" s="955"/>
      <c r="L13" s="956"/>
    </row>
    <row r="14" spans="2:12" x14ac:dyDescent="0.25">
      <c r="B14" s="954"/>
      <c r="C14" s="955"/>
      <c r="D14" s="955"/>
      <c r="E14" s="955"/>
      <c r="F14" s="955"/>
      <c r="G14" s="956"/>
      <c r="H14" s="954"/>
      <c r="I14" s="955"/>
      <c r="J14" s="955"/>
      <c r="K14" s="955"/>
      <c r="L14" s="956"/>
    </row>
    <row r="15" spans="2:12" x14ac:dyDescent="0.25">
      <c r="B15" s="954"/>
      <c r="C15" s="955"/>
      <c r="D15" s="955"/>
      <c r="E15" s="955"/>
      <c r="F15" s="955"/>
      <c r="G15" s="956"/>
      <c r="H15" s="954"/>
      <c r="I15" s="955"/>
      <c r="J15" s="955"/>
      <c r="K15" s="955"/>
      <c r="L15" s="956"/>
    </row>
    <row r="16" spans="2:12" x14ac:dyDescent="0.25">
      <c r="B16" s="954"/>
      <c r="C16" s="955"/>
      <c r="D16" s="955"/>
      <c r="E16" s="955"/>
      <c r="F16" s="955"/>
      <c r="G16" s="956"/>
      <c r="H16" s="954"/>
      <c r="I16" s="955"/>
      <c r="J16" s="955"/>
      <c r="K16" s="955"/>
      <c r="L16" s="956"/>
    </row>
    <row r="17" spans="2:12" x14ac:dyDescent="0.25">
      <c r="B17" s="954"/>
      <c r="C17" s="955"/>
      <c r="D17" s="955"/>
      <c r="E17" s="955"/>
      <c r="F17" s="955"/>
      <c r="G17" s="956"/>
      <c r="H17" s="954"/>
      <c r="I17" s="955"/>
      <c r="J17" s="955"/>
      <c r="K17" s="955"/>
      <c r="L17" s="956"/>
    </row>
    <row r="18" spans="2:12" x14ac:dyDescent="0.25">
      <c r="B18" s="954"/>
      <c r="C18" s="955"/>
      <c r="D18" s="955"/>
      <c r="E18" s="955"/>
      <c r="F18" s="955"/>
      <c r="G18" s="956"/>
      <c r="H18" s="954"/>
      <c r="I18" s="955"/>
      <c r="J18" s="955"/>
      <c r="K18" s="955"/>
      <c r="L18" s="956"/>
    </row>
    <row r="19" spans="2:12" x14ac:dyDescent="0.25">
      <c r="B19" s="954"/>
      <c r="C19" s="955"/>
      <c r="D19" s="955"/>
      <c r="E19" s="955"/>
      <c r="F19" s="955"/>
      <c r="G19" s="956"/>
      <c r="H19" s="954"/>
      <c r="I19" s="955"/>
      <c r="J19" s="955"/>
      <c r="K19" s="955"/>
      <c r="L19" s="956"/>
    </row>
    <row r="20" spans="2:12" x14ac:dyDescent="0.25">
      <c r="B20" s="954"/>
      <c r="C20" s="955"/>
      <c r="D20" s="955"/>
      <c r="E20" s="955"/>
      <c r="F20" s="955"/>
      <c r="G20" s="956"/>
      <c r="H20" s="954"/>
      <c r="I20" s="955"/>
      <c r="J20" s="955"/>
      <c r="K20" s="955"/>
      <c r="L20" s="956"/>
    </row>
    <row r="21" spans="2:12" ht="15" customHeight="1" x14ac:dyDescent="0.25">
      <c r="B21" s="1074">
        <v>1</v>
      </c>
      <c r="C21" s="1075"/>
      <c r="D21" s="1075"/>
      <c r="E21" s="1075"/>
      <c r="F21" s="1075"/>
      <c r="G21" s="1076"/>
      <c r="H21" s="1074">
        <v>2</v>
      </c>
      <c r="I21" s="1075"/>
      <c r="J21" s="1075"/>
      <c r="K21" s="1075"/>
      <c r="L21" s="1076"/>
    </row>
    <row r="22" spans="2:12" ht="15.75" thickBot="1" x14ac:dyDescent="0.3">
      <c r="B22" s="1077"/>
      <c r="C22" s="1078"/>
      <c r="D22" s="1078"/>
      <c r="E22" s="1078"/>
      <c r="F22" s="1078"/>
      <c r="G22" s="1079"/>
      <c r="H22" s="1077"/>
      <c r="I22" s="1078"/>
      <c r="J22" s="1078"/>
      <c r="K22" s="1078"/>
      <c r="L22" s="1079"/>
    </row>
    <row r="23" spans="2:12" x14ac:dyDescent="0.25">
      <c r="B23" s="957" t="s">
        <v>588</v>
      </c>
      <c r="C23" s="958"/>
      <c r="D23" s="958"/>
      <c r="E23" s="958"/>
      <c r="F23" s="958"/>
      <c r="G23" s="959"/>
      <c r="H23" s="957" t="s">
        <v>589</v>
      </c>
      <c r="I23" s="958"/>
      <c r="J23" s="958"/>
      <c r="K23" s="958"/>
      <c r="L23" s="959"/>
    </row>
    <row r="24" spans="2:12" x14ac:dyDescent="0.25">
      <c r="B24" s="954"/>
      <c r="C24" s="955"/>
      <c r="D24" s="955"/>
      <c r="E24" s="955"/>
      <c r="F24" s="955"/>
      <c r="G24" s="956"/>
      <c r="H24" s="954"/>
      <c r="I24" s="955"/>
      <c r="J24" s="955"/>
      <c r="K24" s="955"/>
      <c r="L24" s="956"/>
    </row>
    <row r="25" spans="2:12" x14ac:dyDescent="0.25">
      <c r="B25" s="954"/>
      <c r="C25" s="955"/>
      <c r="D25" s="955"/>
      <c r="E25" s="955"/>
      <c r="F25" s="955"/>
      <c r="G25" s="956"/>
      <c r="H25" s="954"/>
      <c r="I25" s="955"/>
      <c r="J25" s="955"/>
      <c r="K25" s="955"/>
      <c r="L25" s="956"/>
    </row>
    <row r="26" spans="2:12" x14ac:dyDescent="0.25">
      <c r="B26" s="954"/>
      <c r="C26" s="955"/>
      <c r="D26" s="955"/>
      <c r="E26" s="955"/>
      <c r="F26" s="955"/>
      <c r="G26" s="956"/>
      <c r="H26" s="954"/>
      <c r="I26" s="955"/>
      <c r="J26" s="955"/>
      <c r="K26" s="955"/>
      <c r="L26" s="956"/>
    </row>
    <row r="27" spans="2:12" x14ac:dyDescent="0.25">
      <c r="B27" s="954"/>
      <c r="C27" s="955"/>
      <c r="D27" s="955"/>
      <c r="E27" s="955"/>
      <c r="F27" s="955"/>
      <c r="G27" s="956"/>
      <c r="H27" s="954"/>
      <c r="I27" s="955"/>
      <c r="J27" s="955"/>
      <c r="K27" s="955"/>
      <c r="L27" s="956"/>
    </row>
    <row r="28" spans="2:12" x14ac:dyDescent="0.25">
      <c r="B28" s="954"/>
      <c r="C28" s="955"/>
      <c r="D28" s="955"/>
      <c r="E28" s="955"/>
      <c r="F28" s="955"/>
      <c r="G28" s="956"/>
      <c r="H28" s="954"/>
      <c r="I28" s="955"/>
      <c r="J28" s="955"/>
      <c r="K28" s="955"/>
      <c r="L28" s="956"/>
    </row>
    <row r="29" spans="2:12" x14ac:dyDescent="0.25">
      <c r="B29" s="954"/>
      <c r="C29" s="955"/>
      <c r="D29" s="955"/>
      <c r="E29" s="955"/>
      <c r="F29" s="955"/>
      <c r="G29" s="956"/>
      <c r="H29" s="954"/>
      <c r="I29" s="955"/>
      <c r="J29" s="955"/>
      <c r="K29" s="955"/>
      <c r="L29" s="956"/>
    </row>
    <row r="30" spans="2:12" x14ac:dyDescent="0.25">
      <c r="B30" s="954"/>
      <c r="C30" s="955"/>
      <c r="D30" s="955"/>
      <c r="E30" s="955"/>
      <c r="F30" s="955"/>
      <c r="G30" s="956"/>
      <c r="H30" s="954"/>
      <c r="I30" s="955"/>
      <c r="J30" s="955"/>
      <c r="K30" s="955"/>
      <c r="L30" s="956"/>
    </row>
    <row r="31" spans="2:12" x14ac:dyDescent="0.25">
      <c r="B31" s="954"/>
      <c r="C31" s="955"/>
      <c r="D31" s="955"/>
      <c r="E31" s="955"/>
      <c r="F31" s="955"/>
      <c r="G31" s="956"/>
      <c r="H31" s="954"/>
      <c r="I31" s="955"/>
      <c r="J31" s="955"/>
      <c r="K31" s="955"/>
      <c r="L31" s="956"/>
    </row>
    <row r="32" spans="2:12" x14ac:dyDescent="0.25">
      <c r="B32" s="954"/>
      <c r="C32" s="955"/>
      <c r="D32" s="955"/>
      <c r="E32" s="955"/>
      <c r="F32" s="955"/>
      <c r="G32" s="956"/>
      <c r="H32" s="954"/>
      <c r="I32" s="955"/>
      <c r="J32" s="955"/>
      <c r="K32" s="955"/>
      <c r="L32" s="956"/>
    </row>
    <row r="33" spans="2:12" x14ac:dyDescent="0.25">
      <c r="B33" s="954"/>
      <c r="C33" s="955"/>
      <c r="D33" s="955"/>
      <c r="E33" s="955"/>
      <c r="F33" s="955"/>
      <c r="G33" s="956"/>
      <c r="H33" s="954"/>
      <c r="I33" s="955"/>
      <c r="J33" s="955"/>
      <c r="K33" s="955"/>
      <c r="L33" s="956"/>
    </row>
    <row r="34" spans="2:12" x14ac:dyDescent="0.25">
      <c r="B34" s="954"/>
      <c r="C34" s="955"/>
      <c r="D34" s="955"/>
      <c r="E34" s="955"/>
      <c r="F34" s="955"/>
      <c r="G34" s="956"/>
      <c r="H34" s="954"/>
      <c r="I34" s="955"/>
      <c r="J34" s="955"/>
      <c r="K34" s="955"/>
      <c r="L34" s="956"/>
    </row>
    <row r="35" spans="2:12" x14ac:dyDescent="0.25">
      <c r="B35" s="954"/>
      <c r="C35" s="955"/>
      <c r="D35" s="955"/>
      <c r="E35" s="955"/>
      <c r="F35" s="955"/>
      <c r="G35" s="956"/>
      <c r="H35" s="954"/>
      <c r="I35" s="955"/>
      <c r="J35" s="955"/>
      <c r="K35" s="955"/>
      <c r="L35" s="956"/>
    </row>
    <row r="36" spans="2:12" x14ac:dyDescent="0.25">
      <c r="B36" s="954"/>
      <c r="C36" s="955"/>
      <c r="D36" s="955"/>
      <c r="E36" s="955"/>
      <c r="F36" s="955"/>
      <c r="G36" s="956"/>
      <c r="H36" s="954"/>
      <c r="I36" s="955"/>
      <c r="J36" s="955"/>
      <c r="K36" s="955"/>
      <c r="L36" s="956"/>
    </row>
    <row r="37" spans="2:12" ht="15" customHeight="1" x14ac:dyDescent="0.25">
      <c r="B37" s="1074">
        <v>3</v>
      </c>
      <c r="C37" s="1075"/>
      <c r="D37" s="1075"/>
      <c r="E37" s="1075"/>
      <c r="F37" s="1075"/>
      <c r="G37" s="1076"/>
      <c r="H37" s="1074">
        <v>4</v>
      </c>
      <c r="I37" s="1075"/>
      <c r="J37" s="1075"/>
      <c r="K37" s="1075"/>
      <c r="L37" s="1076"/>
    </row>
    <row r="38" spans="2:12" ht="15.75" thickBot="1" x14ac:dyDescent="0.3">
      <c r="B38" s="1077"/>
      <c r="C38" s="1078"/>
      <c r="D38" s="1078"/>
      <c r="E38" s="1078"/>
      <c r="F38" s="1078"/>
      <c r="G38" s="1079"/>
      <c r="H38" s="1077"/>
      <c r="I38" s="1078"/>
      <c r="J38" s="1078"/>
      <c r="K38" s="1078"/>
      <c r="L38" s="1079"/>
    </row>
    <row r="39" spans="2:12" x14ac:dyDescent="0.25">
      <c r="B39" s="957" t="s">
        <v>588</v>
      </c>
      <c r="C39" s="958"/>
      <c r="D39" s="958"/>
      <c r="E39" s="958"/>
      <c r="F39" s="958"/>
      <c r="G39" s="959"/>
      <c r="H39" s="957" t="s">
        <v>589</v>
      </c>
      <c r="I39" s="958"/>
      <c r="J39" s="958"/>
      <c r="K39" s="958"/>
      <c r="L39" s="959"/>
    </row>
    <row r="40" spans="2:12" x14ac:dyDescent="0.25">
      <c r="B40" s="954"/>
      <c r="C40" s="955"/>
      <c r="D40" s="955"/>
      <c r="E40" s="955"/>
      <c r="F40" s="955"/>
      <c r="G40" s="956"/>
      <c r="H40" s="954"/>
      <c r="I40" s="955"/>
      <c r="J40" s="955"/>
      <c r="K40" s="955"/>
      <c r="L40" s="956"/>
    </row>
    <row r="41" spans="2:12" x14ac:dyDescent="0.25">
      <c r="B41" s="954"/>
      <c r="C41" s="955"/>
      <c r="D41" s="955"/>
      <c r="E41" s="955"/>
      <c r="F41" s="955"/>
      <c r="G41" s="956"/>
      <c r="H41" s="954"/>
      <c r="I41" s="955"/>
      <c r="J41" s="955"/>
      <c r="K41" s="955"/>
      <c r="L41" s="956"/>
    </row>
    <row r="42" spans="2:12" x14ac:dyDescent="0.25">
      <c r="B42" s="954"/>
      <c r="C42" s="955"/>
      <c r="D42" s="955"/>
      <c r="E42" s="955"/>
      <c r="F42" s="955"/>
      <c r="G42" s="956"/>
      <c r="H42" s="954"/>
      <c r="I42" s="955"/>
      <c r="J42" s="955"/>
      <c r="K42" s="955"/>
      <c r="L42" s="956"/>
    </row>
    <row r="43" spans="2:12" x14ac:dyDescent="0.25">
      <c r="B43" s="954"/>
      <c r="C43" s="955"/>
      <c r="D43" s="955"/>
      <c r="E43" s="955"/>
      <c r="F43" s="955"/>
      <c r="G43" s="956"/>
      <c r="H43" s="954"/>
      <c r="I43" s="955"/>
      <c r="J43" s="955"/>
      <c r="K43" s="955"/>
      <c r="L43" s="956"/>
    </row>
    <row r="44" spans="2:12" x14ac:dyDescent="0.25">
      <c r="B44" s="954"/>
      <c r="C44" s="955"/>
      <c r="D44" s="955"/>
      <c r="E44" s="955"/>
      <c r="F44" s="955"/>
      <c r="G44" s="956"/>
      <c r="H44" s="954"/>
      <c r="I44" s="955"/>
      <c r="J44" s="955"/>
      <c r="K44" s="955"/>
      <c r="L44" s="956"/>
    </row>
    <row r="45" spans="2:12" x14ac:dyDescent="0.25">
      <c r="B45" s="954"/>
      <c r="C45" s="955"/>
      <c r="D45" s="955"/>
      <c r="E45" s="955"/>
      <c r="F45" s="955"/>
      <c r="G45" s="956"/>
      <c r="H45" s="954"/>
      <c r="I45" s="955"/>
      <c r="J45" s="955"/>
      <c r="K45" s="955"/>
      <c r="L45" s="956"/>
    </row>
    <row r="46" spans="2:12" x14ac:dyDescent="0.25">
      <c r="B46" s="954"/>
      <c r="C46" s="955"/>
      <c r="D46" s="955"/>
      <c r="E46" s="955"/>
      <c r="F46" s="955"/>
      <c r="G46" s="956"/>
      <c r="H46" s="954"/>
      <c r="I46" s="955"/>
      <c r="J46" s="955"/>
      <c r="K46" s="955"/>
      <c r="L46" s="956"/>
    </row>
    <row r="47" spans="2:12" x14ac:dyDescent="0.25">
      <c r="B47" s="954"/>
      <c r="C47" s="955"/>
      <c r="D47" s="955"/>
      <c r="E47" s="955"/>
      <c r="F47" s="955"/>
      <c r="G47" s="956"/>
      <c r="H47" s="954"/>
      <c r="I47" s="955"/>
      <c r="J47" s="955"/>
      <c r="K47" s="955"/>
      <c r="L47" s="956"/>
    </row>
    <row r="48" spans="2:12" x14ac:dyDescent="0.25">
      <c r="B48" s="954"/>
      <c r="C48" s="955"/>
      <c r="D48" s="955"/>
      <c r="E48" s="955"/>
      <c r="F48" s="955"/>
      <c r="G48" s="956"/>
      <c r="H48" s="954"/>
      <c r="I48" s="955"/>
      <c r="J48" s="955"/>
      <c r="K48" s="955"/>
      <c r="L48" s="956"/>
    </row>
    <row r="49" spans="2:12" x14ac:dyDescent="0.25">
      <c r="B49" s="954"/>
      <c r="C49" s="955"/>
      <c r="D49" s="955"/>
      <c r="E49" s="955"/>
      <c r="F49" s="955"/>
      <c r="G49" s="956"/>
      <c r="H49" s="954"/>
      <c r="I49" s="955"/>
      <c r="J49" s="955"/>
      <c r="K49" s="955"/>
      <c r="L49" s="956"/>
    </row>
    <row r="50" spans="2:12" x14ac:dyDescent="0.25">
      <c r="B50" s="954"/>
      <c r="C50" s="955"/>
      <c r="D50" s="955"/>
      <c r="E50" s="955"/>
      <c r="F50" s="955"/>
      <c r="G50" s="956"/>
      <c r="H50" s="954"/>
      <c r="I50" s="955"/>
      <c r="J50" s="955"/>
      <c r="K50" s="955"/>
      <c r="L50" s="956"/>
    </row>
    <row r="51" spans="2:12" x14ac:dyDescent="0.25">
      <c r="B51" s="954"/>
      <c r="C51" s="955"/>
      <c r="D51" s="955"/>
      <c r="E51" s="955"/>
      <c r="F51" s="955"/>
      <c r="G51" s="956"/>
      <c r="H51" s="954"/>
      <c r="I51" s="955"/>
      <c r="J51" s="955"/>
      <c r="K51" s="955"/>
      <c r="L51" s="956"/>
    </row>
    <row r="52" spans="2:12" x14ac:dyDescent="0.25">
      <c r="B52" s="954"/>
      <c r="C52" s="955"/>
      <c r="D52" s="955"/>
      <c r="E52" s="955"/>
      <c r="F52" s="955"/>
      <c r="G52" s="956"/>
      <c r="H52" s="954"/>
      <c r="I52" s="955"/>
      <c r="J52" s="955"/>
      <c r="K52" s="955"/>
      <c r="L52" s="956"/>
    </row>
    <row r="53" spans="2:12" ht="15" customHeight="1" x14ac:dyDescent="0.25">
      <c r="B53" s="1074">
        <v>5</v>
      </c>
      <c r="C53" s="1075"/>
      <c r="D53" s="1075"/>
      <c r="E53" s="1075"/>
      <c r="F53" s="1075"/>
      <c r="G53" s="1076"/>
      <c r="H53" s="1074">
        <v>6</v>
      </c>
      <c r="I53" s="1075"/>
      <c r="J53" s="1075"/>
      <c r="K53" s="1075"/>
      <c r="L53" s="1076"/>
    </row>
    <row r="54" spans="2:12" ht="15.75" thickBot="1" x14ac:dyDescent="0.3">
      <c r="B54" s="1077"/>
      <c r="C54" s="1078"/>
      <c r="D54" s="1078"/>
      <c r="E54" s="1078"/>
      <c r="F54" s="1078"/>
      <c r="G54" s="1079"/>
      <c r="H54" s="1077"/>
      <c r="I54" s="1078"/>
      <c r="J54" s="1078"/>
      <c r="K54" s="1078"/>
      <c r="L54" s="1079"/>
    </row>
    <row r="55" spans="2:12" ht="168.75" customHeight="1" thickBot="1" x14ac:dyDescent="0.3">
      <c r="B55" s="1080" t="s">
        <v>1038</v>
      </c>
      <c r="C55" s="1081"/>
      <c r="D55" s="1081"/>
      <c r="E55" s="1081"/>
      <c r="F55" s="1081"/>
      <c r="G55" s="1081"/>
      <c r="H55" s="1081"/>
      <c r="I55" s="1081"/>
      <c r="J55" s="1081"/>
      <c r="K55" s="1081"/>
      <c r="L55" s="1082"/>
    </row>
    <row r="56" spans="2:12" x14ac:dyDescent="0.25">
      <c r="B56" s="957" t="s">
        <v>588</v>
      </c>
      <c r="C56" s="958"/>
      <c r="D56" s="958"/>
      <c r="E56" s="958"/>
      <c r="F56" s="958"/>
      <c r="G56" s="959"/>
      <c r="H56" s="957" t="s">
        <v>589</v>
      </c>
      <c r="I56" s="958"/>
      <c r="J56" s="958"/>
      <c r="K56" s="958"/>
      <c r="L56" s="959"/>
    </row>
    <row r="57" spans="2:12" x14ac:dyDescent="0.25">
      <c r="B57" s="954"/>
      <c r="C57" s="955"/>
      <c r="D57" s="955"/>
      <c r="E57" s="955"/>
      <c r="F57" s="955"/>
      <c r="G57" s="956"/>
      <c r="H57" s="954"/>
      <c r="I57" s="955"/>
      <c r="J57" s="955"/>
      <c r="K57" s="955"/>
      <c r="L57" s="956"/>
    </row>
    <row r="58" spans="2:12" x14ac:dyDescent="0.25">
      <c r="B58" s="954"/>
      <c r="C58" s="955"/>
      <c r="D58" s="955"/>
      <c r="E58" s="955"/>
      <c r="F58" s="955"/>
      <c r="G58" s="956"/>
      <c r="H58" s="954"/>
      <c r="I58" s="955"/>
      <c r="J58" s="955"/>
      <c r="K58" s="955"/>
      <c r="L58" s="956"/>
    </row>
    <row r="59" spans="2:12" x14ac:dyDescent="0.25">
      <c r="B59" s="954"/>
      <c r="C59" s="955"/>
      <c r="D59" s="955"/>
      <c r="E59" s="955"/>
      <c r="F59" s="955"/>
      <c r="G59" s="956"/>
      <c r="H59" s="954"/>
      <c r="I59" s="955"/>
      <c r="J59" s="955"/>
      <c r="K59" s="955"/>
      <c r="L59" s="956"/>
    </row>
    <row r="60" spans="2:12" x14ac:dyDescent="0.25">
      <c r="B60" s="954"/>
      <c r="C60" s="955"/>
      <c r="D60" s="955"/>
      <c r="E60" s="955"/>
      <c r="F60" s="955"/>
      <c r="G60" s="956"/>
      <c r="H60" s="954"/>
      <c r="I60" s="955"/>
      <c r="J60" s="955"/>
      <c r="K60" s="955"/>
      <c r="L60" s="956"/>
    </row>
    <row r="61" spans="2:12" x14ac:dyDescent="0.25">
      <c r="B61" s="954"/>
      <c r="C61" s="955"/>
      <c r="D61" s="955"/>
      <c r="E61" s="955"/>
      <c r="F61" s="955"/>
      <c r="G61" s="956"/>
      <c r="H61" s="954"/>
      <c r="I61" s="955"/>
      <c r="J61" s="955"/>
      <c r="K61" s="955"/>
      <c r="L61" s="956"/>
    </row>
    <row r="62" spans="2:12" x14ac:dyDescent="0.25">
      <c r="B62" s="954"/>
      <c r="C62" s="955"/>
      <c r="D62" s="955"/>
      <c r="E62" s="955"/>
      <c r="F62" s="955"/>
      <c r="G62" s="956"/>
      <c r="H62" s="954"/>
      <c r="I62" s="955"/>
      <c r="J62" s="955"/>
      <c r="K62" s="955"/>
      <c r="L62" s="956"/>
    </row>
    <row r="63" spans="2:12" x14ac:dyDescent="0.25">
      <c r="B63" s="954"/>
      <c r="C63" s="955"/>
      <c r="D63" s="955"/>
      <c r="E63" s="955"/>
      <c r="F63" s="955"/>
      <c r="G63" s="956"/>
      <c r="H63" s="954"/>
      <c r="I63" s="955"/>
      <c r="J63" s="955"/>
      <c r="K63" s="955"/>
      <c r="L63" s="956"/>
    </row>
    <row r="64" spans="2:12" x14ac:dyDescent="0.25">
      <c r="B64" s="954"/>
      <c r="C64" s="955"/>
      <c r="D64" s="955"/>
      <c r="E64" s="955"/>
      <c r="F64" s="955"/>
      <c r="G64" s="956"/>
      <c r="H64" s="954"/>
      <c r="I64" s="955"/>
      <c r="J64" s="955"/>
      <c r="K64" s="955"/>
      <c r="L64" s="956"/>
    </row>
    <row r="65" spans="2:12" x14ac:dyDescent="0.25">
      <c r="B65" s="954"/>
      <c r="C65" s="955"/>
      <c r="D65" s="955"/>
      <c r="E65" s="955"/>
      <c r="F65" s="955"/>
      <c r="G65" s="956"/>
      <c r="H65" s="954"/>
      <c r="I65" s="955"/>
      <c r="J65" s="955"/>
      <c r="K65" s="955"/>
      <c r="L65" s="956"/>
    </row>
    <row r="66" spans="2:12" x14ac:dyDescent="0.25">
      <c r="B66" s="954"/>
      <c r="C66" s="955"/>
      <c r="D66" s="955"/>
      <c r="E66" s="955"/>
      <c r="F66" s="955"/>
      <c r="G66" s="956"/>
      <c r="H66" s="954"/>
      <c r="I66" s="955"/>
      <c r="J66" s="955"/>
      <c r="K66" s="955"/>
      <c r="L66" s="956"/>
    </row>
    <row r="67" spans="2:12" x14ac:dyDescent="0.25">
      <c r="B67" s="954"/>
      <c r="C67" s="955"/>
      <c r="D67" s="955"/>
      <c r="E67" s="955"/>
      <c r="F67" s="955"/>
      <c r="G67" s="956"/>
      <c r="H67" s="954"/>
      <c r="I67" s="955"/>
      <c r="J67" s="955"/>
      <c r="K67" s="955"/>
      <c r="L67" s="956"/>
    </row>
    <row r="68" spans="2:12" x14ac:dyDescent="0.25">
      <c r="B68" s="954"/>
      <c r="C68" s="955"/>
      <c r="D68" s="955"/>
      <c r="E68" s="955"/>
      <c r="F68" s="955"/>
      <c r="G68" s="956"/>
      <c r="H68" s="954"/>
      <c r="I68" s="955"/>
      <c r="J68" s="955"/>
      <c r="K68" s="955"/>
      <c r="L68" s="956"/>
    </row>
    <row r="69" spans="2:12" x14ac:dyDescent="0.25">
      <c r="B69" s="954"/>
      <c r="C69" s="955"/>
      <c r="D69" s="955"/>
      <c r="E69" s="955"/>
      <c r="F69" s="955"/>
      <c r="G69" s="956"/>
      <c r="H69" s="954"/>
      <c r="I69" s="955"/>
      <c r="J69" s="955"/>
      <c r="K69" s="955"/>
      <c r="L69" s="956"/>
    </row>
    <row r="70" spans="2:12" ht="15" customHeight="1" x14ac:dyDescent="0.25">
      <c r="B70" s="1074">
        <v>7</v>
      </c>
      <c r="C70" s="1075"/>
      <c r="D70" s="1075"/>
      <c r="E70" s="1075"/>
      <c r="F70" s="1075"/>
      <c r="G70" s="1076"/>
      <c r="H70" s="1074">
        <v>8</v>
      </c>
      <c r="I70" s="1075"/>
      <c r="J70" s="1075"/>
      <c r="K70" s="1075"/>
      <c r="L70" s="1076"/>
    </row>
    <row r="71" spans="2:12" ht="15.75" thickBot="1" x14ac:dyDescent="0.3">
      <c r="B71" s="1077"/>
      <c r="C71" s="1078"/>
      <c r="D71" s="1078"/>
      <c r="E71" s="1078"/>
      <c r="F71" s="1078"/>
      <c r="G71" s="1079"/>
      <c r="H71" s="1077"/>
      <c r="I71" s="1078"/>
      <c r="J71" s="1078"/>
      <c r="K71" s="1078"/>
      <c r="L71" s="1079"/>
    </row>
    <row r="72" spans="2:12" x14ac:dyDescent="0.25">
      <c r="B72" s="957" t="s">
        <v>588</v>
      </c>
      <c r="C72" s="958"/>
      <c r="D72" s="958"/>
      <c r="E72" s="958"/>
      <c r="F72" s="958"/>
      <c r="G72" s="959"/>
      <c r="H72" s="957" t="s">
        <v>589</v>
      </c>
      <c r="I72" s="958"/>
      <c r="J72" s="958"/>
      <c r="K72" s="958"/>
      <c r="L72" s="959"/>
    </row>
    <row r="73" spans="2:12" x14ac:dyDescent="0.25">
      <c r="B73" s="954"/>
      <c r="C73" s="955"/>
      <c r="D73" s="955"/>
      <c r="E73" s="955"/>
      <c r="F73" s="955"/>
      <c r="G73" s="956"/>
      <c r="H73" s="954"/>
      <c r="I73" s="955"/>
      <c r="J73" s="955"/>
      <c r="K73" s="955"/>
      <c r="L73" s="956"/>
    </row>
    <row r="74" spans="2:12" x14ac:dyDescent="0.25">
      <c r="B74" s="954"/>
      <c r="C74" s="955"/>
      <c r="D74" s="955"/>
      <c r="E74" s="955"/>
      <c r="F74" s="955"/>
      <c r="G74" s="956"/>
      <c r="H74" s="954"/>
      <c r="I74" s="955"/>
      <c r="J74" s="955"/>
      <c r="K74" s="955"/>
      <c r="L74" s="956"/>
    </row>
    <row r="75" spans="2:12" x14ac:dyDescent="0.25">
      <c r="B75" s="954"/>
      <c r="C75" s="955"/>
      <c r="D75" s="955"/>
      <c r="E75" s="955"/>
      <c r="F75" s="955"/>
      <c r="G75" s="956"/>
      <c r="H75" s="954"/>
      <c r="I75" s="955"/>
      <c r="J75" s="955"/>
      <c r="K75" s="955"/>
      <c r="L75" s="956"/>
    </row>
    <row r="76" spans="2:12" x14ac:dyDescent="0.25">
      <c r="B76" s="954"/>
      <c r="C76" s="955"/>
      <c r="D76" s="955"/>
      <c r="E76" s="955"/>
      <c r="F76" s="955"/>
      <c r="G76" s="956"/>
      <c r="H76" s="954"/>
      <c r="I76" s="955"/>
      <c r="J76" s="955"/>
      <c r="K76" s="955"/>
      <c r="L76" s="956"/>
    </row>
    <row r="77" spans="2:12" x14ac:dyDescent="0.25">
      <c r="B77" s="954"/>
      <c r="C77" s="955"/>
      <c r="D77" s="955"/>
      <c r="E77" s="955"/>
      <c r="F77" s="955"/>
      <c r="G77" s="956"/>
      <c r="H77" s="954"/>
      <c r="I77" s="955"/>
      <c r="J77" s="955"/>
      <c r="K77" s="955"/>
      <c r="L77" s="956"/>
    </row>
    <row r="78" spans="2:12" x14ac:dyDescent="0.25">
      <c r="B78" s="954"/>
      <c r="C78" s="955"/>
      <c r="D78" s="955"/>
      <c r="E78" s="955"/>
      <c r="F78" s="955"/>
      <c r="G78" s="956"/>
      <c r="H78" s="954"/>
      <c r="I78" s="955"/>
      <c r="J78" s="955"/>
      <c r="K78" s="955"/>
      <c r="L78" s="956"/>
    </row>
    <row r="79" spans="2:12" x14ac:dyDescent="0.25">
      <c r="B79" s="954"/>
      <c r="C79" s="955"/>
      <c r="D79" s="955"/>
      <c r="E79" s="955"/>
      <c r="F79" s="955"/>
      <c r="G79" s="956"/>
      <c r="H79" s="954"/>
      <c r="I79" s="955"/>
      <c r="J79" s="955"/>
      <c r="K79" s="955"/>
      <c r="L79" s="956"/>
    </row>
    <row r="80" spans="2:12" x14ac:dyDescent="0.25">
      <c r="B80" s="954"/>
      <c r="C80" s="955"/>
      <c r="D80" s="955"/>
      <c r="E80" s="955"/>
      <c r="F80" s="955"/>
      <c r="G80" s="956"/>
      <c r="H80" s="954"/>
      <c r="I80" s="955"/>
      <c r="J80" s="955"/>
      <c r="K80" s="955"/>
      <c r="L80" s="956"/>
    </row>
    <row r="81" spans="2:12" x14ac:dyDescent="0.25">
      <c r="B81" s="954"/>
      <c r="C81" s="955"/>
      <c r="D81" s="955"/>
      <c r="E81" s="955"/>
      <c r="F81" s="955"/>
      <c r="G81" s="956"/>
      <c r="H81" s="954"/>
      <c r="I81" s="955"/>
      <c r="J81" s="955"/>
      <c r="K81" s="955"/>
      <c r="L81" s="956"/>
    </row>
    <row r="82" spans="2:12" x14ac:dyDescent="0.25">
      <c r="B82" s="954"/>
      <c r="C82" s="955"/>
      <c r="D82" s="955"/>
      <c r="E82" s="955"/>
      <c r="F82" s="955"/>
      <c r="G82" s="956"/>
      <c r="H82" s="954"/>
      <c r="I82" s="955"/>
      <c r="J82" s="955"/>
      <c r="K82" s="955"/>
      <c r="L82" s="956"/>
    </row>
    <row r="83" spans="2:12" x14ac:dyDescent="0.25">
      <c r="B83" s="954"/>
      <c r="C83" s="955"/>
      <c r="D83" s="955"/>
      <c r="E83" s="955"/>
      <c r="F83" s="955"/>
      <c r="G83" s="956"/>
      <c r="H83" s="954"/>
      <c r="I83" s="955"/>
      <c r="J83" s="955"/>
      <c r="K83" s="955"/>
      <c r="L83" s="956"/>
    </row>
    <row r="84" spans="2:12" x14ac:dyDescent="0.25">
      <c r="B84" s="954"/>
      <c r="C84" s="955"/>
      <c r="D84" s="955"/>
      <c r="E84" s="955"/>
      <c r="F84" s="955"/>
      <c r="G84" s="956"/>
      <c r="H84" s="954"/>
      <c r="I84" s="955"/>
      <c r="J84" s="955"/>
      <c r="K84" s="955"/>
      <c r="L84" s="956"/>
    </row>
    <row r="85" spans="2:12" x14ac:dyDescent="0.25">
      <c r="B85" s="954"/>
      <c r="C85" s="955"/>
      <c r="D85" s="955"/>
      <c r="E85" s="955"/>
      <c r="F85" s="955"/>
      <c r="G85" s="956"/>
      <c r="H85" s="954"/>
      <c r="I85" s="955"/>
      <c r="J85" s="955"/>
      <c r="K85" s="955"/>
      <c r="L85" s="956"/>
    </row>
    <row r="86" spans="2:12" ht="15" customHeight="1" x14ac:dyDescent="0.25">
      <c r="B86" s="1074">
        <v>9</v>
      </c>
      <c r="C86" s="1075"/>
      <c r="D86" s="1075"/>
      <c r="E86" s="1075"/>
      <c r="F86" s="1075"/>
      <c r="G86" s="1076"/>
      <c r="H86" s="1074">
        <v>10</v>
      </c>
      <c r="I86" s="1075"/>
      <c r="J86" s="1075"/>
      <c r="K86" s="1075"/>
      <c r="L86" s="1076"/>
    </row>
    <row r="87" spans="2:12" ht="15.75" thickBot="1" x14ac:dyDescent="0.3">
      <c r="B87" s="1077"/>
      <c r="C87" s="1078"/>
      <c r="D87" s="1078"/>
      <c r="E87" s="1078"/>
      <c r="F87" s="1078"/>
      <c r="G87" s="1079"/>
      <c r="H87" s="1077"/>
      <c r="I87" s="1078"/>
      <c r="J87" s="1078"/>
      <c r="K87" s="1078"/>
      <c r="L87" s="1079"/>
    </row>
    <row r="88" spans="2:12" x14ac:dyDescent="0.25">
      <c r="B88" s="957" t="s">
        <v>588</v>
      </c>
      <c r="C88" s="958"/>
      <c r="D88" s="958"/>
      <c r="E88" s="958"/>
      <c r="F88" s="958"/>
      <c r="G88" s="959"/>
      <c r="H88" s="957" t="s">
        <v>589</v>
      </c>
      <c r="I88" s="958"/>
      <c r="J88" s="958"/>
      <c r="K88" s="958"/>
      <c r="L88" s="959"/>
    </row>
    <row r="89" spans="2:12" x14ac:dyDescent="0.25">
      <c r="B89" s="954"/>
      <c r="C89" s="955"/>
      <c r="D89" s="955"/>
      <c r="E89" s="955"/>
      <c r="F89" s="955"/>
      <c r="G89" s="956"/>
      <c r="H89" s="954"/>
      <c r="I89" s="955"/>
      <c r="J89" s="955"/>
      <c r="K89" s="955"/>
      <c r="L89" s="956"/>
    </row>
    <row r="90" spans="2:12" x14ac:dyDescent="0.25">
      <c r="B90" s="954"/>
      <c r="C90" s="955"/>
      <c r="D90" s="955"/>
      <c r="E90" s="955"/>
      <c r="F90" s="955"/>
      <c r="G90" s="956"/>
      <c r="H90" s="954"/>
      <c r="I90" s="955"/>
      <c r="J90" s="955"/>
      <c r="K90" s="955"/>
      <c r="L90" s="956"/>
    </row>
    <row r="91" spans="2:12" x14ac:dyDescent="0.25">
      <c r="B91" s="954"/>
      <c r="C91" s="955"/>
      <c r="D91" s="955"/>
      <c r="E91" s="955"/>
      <c r="F91" s="955"/>
      <c r="G91" s="956"/>
      <c r="H91" s="954"/>
      <c r="I91" s="955"/>
      <c r="J91" s="955"/>
      <c r="K91" s="955"/>
      <c r="L91" s="956"/>
    </row>
    <row r="92" spans="2:12" x14ac:dyDescent="0.25">
      <c r="B92" s="954"/>
      <c r="C92" s="955"/>
      <c r="D92" s="955"/>
      <c r="E92" s="955"/>
      <c r="F92" s="955"/>
      <c r="G92" s="956"/>
      <c r="H92" s="954"/>
      <c r="I92" s="955"/>
      <c r="J92" s="955"/>
      <c r="K92" s="955"/>
      <c r="L92" s="956"/>
    </row>
    <row r="93" spans="2:12" x14ac:dyDescent="0.25">
      <c r="B93" s="954"/>
      <c r="C93" s="955"/>
      <c r="D93" s="955"/>
      <c r="E93" s="955"/>
      <c r="F93" s="955"/>
      <c r="G93" s="956"/>
      <c r="H93" s="954"/>
      <c r="I93" s="955"/>
      <c r="J93" s="955"/>
      <c r="K93" s="955"/>
      <c r="L93" s="956"/>
    </row>
    <row r="94" spans="2:12" x14ac:dyDescent="0.25">
      <c r="B94" s="954"/>
      <c r="C94" s="955"/>
      <c r="D94" s="955"/>
      <c r="E94" s="955"/>
      <c r="F94" s="955"/>
      <c r="G94" s="956"/>
      <c r="H94" s="954"/>
      <c r="I94" s="955"/>
      <c r="J94" s="955"/>
      <c r="K94" s="955"/>
      <c r="L94" s="956"/>
    </row>
    <row r="95" spans="2:12" x14ac:dyDescent="0.25">
      <c r="B95" s="954"/>
      <c r="C95" s="955"/>
      <c r="D95" s="955"/>
      <c r="E95" s="955"/>
      <c r="F95" s="955"/>
      <c r="G95" s="956"/>
      <c r="H95" s="954"/>
      <c r="I95" s="955"/>
      <c r="J95" s="955"/>
      <c r="K95" s="955"/>
      <c r="L95" s="956"/>
    </row>
    <row r="96" spans="2:12" x14ac:dyDescent="0.25">
      <c r="B96" s="954"/>
      <c r="C96" s="955"/>
      <c r="D96" s="955"/>
      <c r="E96" s="955"/>
      <c r="F96" s="955"/>
      <c r="G96" s="956"/>
      <c r="H96" s="954"/>
      <c r="I96" s="955"/>
      <c r="J96" s="955"/>
      <c r="K96" s="955"/>
      <c r="L96" s="956"/>
    </row>
    <row r="97" spans="2:12" x14ac:dyDescent="0.25">
      <c r="B97" s="954"/>
      <c r="C97" s="955"/>
      <c r="D97" s="955"/>
      <c r="E97" s="955"/>
      <c r="F97" s="955"/>
      <c r="G97" s="956"/>
      <c r="H97" s="954"/>
      <c r="I97" s="955"/>
      <c r="J97" s="955"/>
      <c r="K97" s="955"/>
      <c r="L97" s="956"/>
    </row>
    <row r="98" spans="2:12" x14ac:dyDescent="0.25">
      <c r="B98" s="954"/>
      <c r="C98" s="955"/>
      <c r="D98" s="955"/>
      <c r="E98" s="955"/>
      <c r="F98" s="955"/>
      <c r="G98" s="956"/>
      <c r="H98" s="954"/>
      <c r="I98" s="955"/>
      <c r="J98" s="955"/>
      <c r="K98" s="955"/>
      <c r="L98" s="956"/>
    </row>
    <row r="99" spans="2:12" x14ac:dyDescent="0.25">
      <c r="B99" s="954"/>
      <c r="C99" s="955"/>
      <c r="D99" s="955"/>
      <c r="E99" s="955"/>
      <c r="F99" s="955"/>
      <c r="G99" s="956"/>
      <c r="H99" s="954"/>
      <c r="I99" s="955"/>
      <c r="J99" s="955"/>
      <c r="K99" s="955"/>
      <c r="L99" s="956"/>
    </row>
    <row r="100" spans="2:12" x14ac:dyDescent="0.25">
      <c r="B100" s="954"/>
      <c r="C100" s="955"/>
      <c r="D100" s="955"/>
      <c r="E100" s="955"/>
      <c r="F100" s="955"/>
      <c r="G100" s="956"/>
      <c r="H100" s="954"/>
      <c r="I100" s="955"/>
      <c r="J100" s="955"/>
      <c r="K100" s="955"/>
      <c r="L100" s="956"/>
    </row>
    <row r="101" spans="2:12" x14ac:dyDescent="0.25">
      <c r="B101" s="954"/>
      <c r="C101" s="955"/>
      <c r="D101" s="955"/>
      <c r="E101" s="955"/>
      <c r="F101" s="955"/>
      <c r="G101" s="956"/>
      <c r="H101" s="954"/>
      <c r="I101" s="955"/>
      <c r="J101" s="955"/>
      <c r="K101" s="955"/>
      <c r="L101" s="956"/>
    </row>
    <row r="102" spans="2:12" ht="15" customHeight="1" x14ac:dyDescent="0.25">
      <c r="B102" s="1074">
        <v>11</v>
      </c>
      <c r="C102" s="1075"/>
      <c r="D102" s="1075"/>
      <c r="E102" s="1075"/>
      <c r="F102" s="1075"/>
      <c r="G102" s="1076"/>
      <c r="H102" s="1074">
        <v>12</v>
      </c>
      <c r="I102" s="1075"/>
      <c r="J102" s="1075"/>
      <c r="K102" s="1075"/>
      <c r="L102" s="1076"/>
    </row>
    <row r="103" spans="2:12" ht="15.75" thickBot="1" x14ac:dyDescent="0.3">
      <c r="B103" s="1077"/>
      <c r="C103" s="1078"/>
      <c r="D103" s="1078"/>
      <c r="E103" s="1078"/>
      <c r="F103" s="1078"/>
      <c r="G103" s="1079"/>
      <c r="H103" s="1077"/>
      <c r="I103" s="1078"/>
      <c r="J103" s="1078"/>
      <c r="K103" s="1078"/>
      <c r="L103" s="1079"/>
    </row>
    <row r="104" spans="2:12" x14ac:dyDescent="0.25">
      <c r="B104" s="957" t="s">
        <v>588</v>
      </c>
      <c r="C104" s="958"/>
      <c r="D104" s="958"/>
      <c r="E104" s="958"/>
      <c r="F104" s="958"/>
      <c r="G104" s="959"/>
      <c r="H104" s="957" t="s">
        <v>589</v>
      </c>
      <c r="I104" s="958"/>
      <c r="J104" s="958"/>
      <c r="K104" s="958"/>
      <c r="L104" s="959"/>
    </row>
    <row r="105" spans="2:12" x14ac:dyDescent="0.25">
      <c r="B105" s="954"/>
      <c r="C105" s="955"/>
      <c r="D105" s="955"/>
      <c r="E105" s="955"/>
      <c r="F105" s="955"/>
      <c r="G105" s="956"/>
      <c r="H105" s="954"/>
      <c r="I105" s="955"/>
      <c r="J105" s="955"/>
      <c r="K105" s="955"/>
      <c r="L105" s="956"/>
    </row>
    <row r="106" spans="2:12" x14ac:dyDescent="0.25">
      <c r="B106" s="954"/>
      <c r="C106" s="955"/>
      <c r="D106" s="955"/>
      <c r="E106" s="955"/>
      <c r="F106" s="955"/>
      <c r="G106" s="956"/>
      <c r="H106" s="954"/>
      <c r="I106" s="955"/>
      <c r="J106" s="955"/>
      <c r="K106" s="955"/>
      <c r="L106" s="956"/>
    </row>
    <row r="107" spans="2:12" x14ac:dyDescent="0.25">
      <c r="B107" s="954"/>
      <c r="C107" s="955"/>
      <c r="D107" s="955"/>
      <c r="E107" s="955"/>
      <c r="F107" s="955"/>
      <c r="G107" s="956"/>
      <c r="H107" s="954"/>
      <c r="I107" s="955"/>
      <c r="J107" s="955"/>
      <c r="K107" s="955"/>
      <c r="L107" s="956"/>
    </row>
    <row r="108" spans="2:12" x14ac:dyDescent="0.25">
      <c r="B108" s="954"/>
      <c r="C108" s="955"/>
      <c r="D108" s="955"/>
      <c r="E108" s="955"/>
      <c r="F108" s="955"/>
      <c r="G108" s="956"/>
      <c r="H108" s="954"/>
      <c r="I108" s="955"/>
      <c r="J108" s="955"/>
      <c r="K108" s="955"/>
      <c r="L108" s="956"/>
    </row>
    <row r="109" spans="2:12" x14ac:dyDescent="0.25">
      <c r="B109" s="954"/>
      <c r="C109" s="955"/>
      <c r="D109" s="955"/>
      <c r="E109" s="955"/>
      <c r="F109" s="955"/>
      <c r="G109" s="956"/>
      <c r="H109" s="954"/>
      <c r="I109" s="955"/>
      <c r="J109" s="955"/>
      <c r="K109" s="955"/>
      <c r="L109" s="956"/>
    </row>
    <row r="110" spans="2:12" x14ac:dyDescent="0.25">
      <c r="B110" s="954"/>
      <c r="C110" s="955"/>
      <c r="D110" s="955"/>
      <c r="E110" s="955"/>
      <c r="F110" s="955"/>
      <c r="G110" s="956"/>
      <c r="H110" s="954"/>
      <c r="I110" s="955"/>
      <c r="J110" s="955"/>
      <c r="K110" s="955"/>
      <c r="L110" s="956"/>
    </row>
    <row r="111" spans="2:12" x14ac:dyDescent="0.25">
      <c r="B111" s="954"/>
      <c r="C111" s="955"/>
      <c r="D111" s="955"/>
      <c r="E111" s="955"/>
      <c r="F111" s="955"/>
      <c r="G111" s="956"/>
      <c r="H111" s="954"/>
      <c r="I111" s="955"/>
      <c r="J111" s="955"/>
      <c r="K111" s="955"/>
      <c r="L111" s="956"/>
    </row>
    <row r="112" spans="2:12" x14ac:dyDescent="0.25">
      <c r="B112" s="954"/>
      <c r="C112" s="955"/>
      <c r="D112" s="955"/>
      <c r="E112" s="955"/>
      <c r="F112" s="955"/>
      <c r="G112" s="956"/>
      <c r="H112" s="954"/>
      <c r="I112" s="955"/>
      <c r="J112" s="955"/>
      <c r="K112" s="955"/>
      <c r="L112" s="956"/>
    </row>
    <row r="113" spans="2:12" x14ac:dyDescent="0.25">
      <c r="B113" s="954"/>
      <c r="C113" s="955"/>
      <c r="D113" s="955"/>
      <c r="E113" s="955"/>
      <c r="F113" s="955"/>
      <c r="G113" s="956"/>
      <c r="H113" s="954"/>
      <c r="I113" s="955"/>
      <c r="J113" s="955"/>
      <c r="K113" s="955"/>
      <c r="L113" s="956"/>
    </row>
    <row r="114" spans="2:12" x14ac:dyDescent="0.25">
      <c r="B114" s="954"/>
      <c r="C114" s="955"/>
      <c r="D114" s="955"/>
      <c r="E114" s="955"/>
      <c r="F114" s="955"/>
      <c r="G114" s="956"/>
      <c r="H114" s="954"/>
      <c r="I114" s="955"/>
      <c r="J114" s="955"/>
      <c r="K114" s="955"/>
      <c r="L114" s="956"/>
    </row>
    <row r="115" spans="2:12" x14ac:dyDescent="0.25">
      <c r="B115" s="954"/>
      <c r="C115" s="955"/>
      <c r="D115" s="955"/>
      <c r="E115" s="955"/>
      <c r="F115" s="955"/>
      <c r="G115" s="956"/>
      <c r="H115" s="954"/>
      <c r="I115" s="955"/>
      <c r="J115" s="955"/>
      <c r="K115" s="955"/>
      <c r="L115" s="956"/>
    </row>
    <row r="116" spans="2:12" x14ac:dyDescent="0.25">
      <c r="B116" s="954"/>
      <c r="C116" s="955"/>
      <c r="D116" s="955"/>
      <c r="E116" s="955"/>
      <c r="F116" s="955"/>
      <c r="G116" s="956"/>
      <c r="H116" s="954"/>
      <c r="I116" s="955"/>
      <c r="J116" s="955"/>
      <c r="K116" s="955"/>
      <c r="L116" s="956"/>
    </row>
    <row r="117" spans="2:12" x14ac:dyDescent="0.25">
      <c r="B117" s="954"/>
      <c r="C117" s="955"/>
      <c r="D117" s="955"/>
      <c r="E117" s="955"/>
      <c r="F117" s="955"/>
      <c r="G117" s="956"/>
      <c r="H117" s="954"/>
      <c r="I117" s="955"/>
      <c r="J117" s="955"/>
      <c r="K117" s="955"/>
      <c r="L117" s="956"/>
    </row>
    <row r="118" spans="2:12" ht="15" customHeight="1" x14ac:dyDescent="0.25">
      <c r="B118" s="1074">
        <v>13</v>
      </c>
      <c r="C118" s="1075"/>
      <c r="D118" s="1075"/>
      <c r="E118" s="1075"/>
      <c r="F118" s="1075"/>
      <c r="G118" s="1076"/>
      <c r="H118" s="1074">
        <v>14</v>
      </c>
      <c r="I118" s="1075"/>
      <c r="J118" s="1075"/>
      <c r="K118" s="1075"/>
      <c r="L118" s="1076"/>
    </row>
    <row r="119" spans="2:12" ht="15.75" thickBot="1" x14ac:dyDescent="0.3">
      <c r="B119" s="1077"/>
      <c r="C119" s="1078"/>
      <c r="D119" s="1078"/>
      <c r="E119" s="1078"/>
      <c r="F119" s="1078"/>
      <c r="G119" s="1079"/>
      <c r="H119" s="1077"/>
      <c r="I119" s="1078"/>
      <c r="J119" s="1078"/>
      <c r="K119" s="1078"/>
      <c r="L119" s="1079"/>
    </row>
    <row r="120" spans="2:12" x14ac:dyDescent="0.25">
      <c r="B120" s="957" t="s">
        <v>588</v>
      </c>
      <c r="C120" s="958"/>
      <c r="D120" s="958"/>
      <c r="E120" s="958"/>
      <c r="F120" s="958"/>
      <c r="G120" s="959"/>
      <c r="H120" s="957" t="s">
        <v>589</v>
      </c>
      <c r="I120" s="958"/>
      <c r="J120" s="958"/>
      <c r="K120" s="958"/>
      <c r="L120" s="959"/>
    </row>
    <row r="121" spans="2:12" x14ac:dyDescent="0.25">
      <c r="B121" s="954"/>
      <c r="C121" s="955"/>
      <c r="D121" s="955"/>
      <c r="E121" s="955"/>
      <c r="F121" s="955"/>
      <c r="G121" s="956"/>
      <c r="H121" s="954"/>
      <c r="I121" s="955"/>
      <c r="J121" s="955"/>
      <c r="K121" s="955"/>
      <c r="L121" s="956"/>
    </row>
    <row r="122" spans="2:12" x14ac:dyDescent="0.25">
      <c r="B122" s="954"/>
      <c r="C122" s="955"/>
      <c r="D122" s="955"/>
      <c r="E122" s="955"/>
      <c r="F122" s="955"/>
      <c r="G122" s="956"/>
      <c r="H122" s="954"/>
      <c r="I122" s="955"/>
      <c r="J122" s="955"/>
      <c r="K122" s="955"/>
      <c r="L122" s="956"/>
    </row>
    <row r="123" spans="2:12" x14ac:dyDescent="0.25">
      <c r="B123" s="954"/>
      <c r="C123" s="955"/>
      <c r="D123" s="955"/>
      <c r="E123" s="955"/>
      <c r="F123" s="955"/>
      <c r="G123" s="956"/>
      <c r="H123" s="954"/>
      <c r="I123" s="955"/>
      <c r="J123" s="955"/>
      <c r="K123" s="955"/>
      <c r="L123" s="956"/>
    </row>
    <row r="124" spans="2:12" x14ac:dyDescent="0.25">
      <c r="B124" s="954"/>
      <c r="C124" s="955"/>
      <c r="D124" s="955"/>
      <c r="E124" s="955"/>
      <c r="F124" s="955"/>
      <c r="G124" s="956"/>
      <c r="H124" s="954"/>
      <c r="I124" s="955"/>
      <c r="J124" s="955"/>
      <c r="K124" s="955"/>
      <c r="L124" s="956"/>
    </row>
    <row r="125" spans="2:12" x14ac:dyDescent="0.25">
      <c r="B125" s="954"/>
      <c r="C125" s="955"/>
      <c r="D125" s="955"/>
      <c r="E125" s="955"/>
      <c r="F125" s="955"/>
      <c r="G125" s="956"/>
      <c r="H125" s="954"/>
      <c r="I125" s="955"/>
      <c r="J125" s="955"/>
      <c r="K125" s="955"/>
      <c r="L125" s="956"/>
    </row>
    <row r="126" spans="2:12" x14ac:dyDescent="0.25">
      <c r="B126" s="954"/>
      <c r="C126" s="955"/>
      <c r="D126" s="955"/>
      <c r="E126" s="955"/>
      <c r="F126" s="955"/>
      <c r="G126" s="956"/>
      <c r="H126" s="954"/>
      <c r="I126" s="955"/>
      <c r="J126" s="955"/>
      <c r="K126" s="955"/>
      <c r="L126" s="956"/>
    </row>
    <row r="127" spans="2:12" x14ac:dyDescent="0.25">
      <c r="B127" s="954"/>
      <c r="C127" s="955"/>
      <c r="D127" s="955"/>
      <c r="E127" s="955"/>
      <c r="F127" s="955"/>
      <c r="G127" s="956"/>
      <c r="H127" s="954"/>
      <c r="I127" s="955"/>
      <c r="J127" s="955"/>
      <c r="K127" s="955"/>
      <c r="L127" s="956"/>
    </row>
    <row r="128" spans="2:12" x14ac:dyDescent="0.25">
      <c r="B128" s="954"/>
      <c r="C128" s="955"/>
      <c r="D128" s="955"/>
      <c r="E128" s="955"/>
      <c r="F128" s="955"/>
      <c r="G128" s="956"/>
      <c r="H128" s="954"/>
      <c r="I128" s="955"/>
      <c r="J128" s="955"/>
      <c r="K128" s="955"/>
      <c r="L128" s="956"/>
    </row>
    <row r="129" spans="2:12" x14ac:dyDescent="0.25">
      <c r="B129" s="954"/>
      <c r="C129" s="955"/>
      <c r="D129" s="955"/>
      <c r="E129" s="955"/>
      <c r="F129" s="955"/>
      <c r="G129" s="956"/>
      <c r="H129" s="954"/>
      <c r="I129" s="955"/>
      <c r="J129" s="955"/>
      <c r="K129" s="955"/>
      <c r="L129" s="956"/>
    </row>
    <row r="130" spans="2:12" x14ac:dyDescent="0.25">
      <c r="B130" s="954"/>
      <c r="C130" s="955"/>
      <c r="D130" s="955"/>
      <c r="E130" s="955"/>
      <c r="F130" s="955"/>
      <c r="G130" s="956"/>
      <c r="H130" s="954"/>
      <c r="I130" s="955"/>
      <c r="J130" s="955"/>
      <c r="K130" s="955"/>
      <c r="L130" s="956"/>
    </row>
    <row r="131" spans="2:12" x14ac:dyDescent="0.25">
      <c r="B131" s="954"/>
      <c r="C131" s="955"/>
      <c r="D131" s="955"/>
      <c r="E131" s="955"/>
      <c r="F131" s="955"/>
      <c r="G131" s="956"/>
      <c r="H131" s="954"/>
      <c r="I131" s="955"/>
      <c r="J131" s="955"/>
      <c r="K131" s="955"/>
      <c r="L131" s="956"/>
    </row>
    <row r="132" spans="2:12" x14ac:dyDescent="0.25">
      <c r="B132" s="954"/>
      <c r="C132" s="955"/>
      <c r="D132" s="955"/>
      <c r="E132" s="955"/>
      <c r="F132" s="955"/>
      <c r="G132" s="956"/>
      <c r="H132" s="954"/>
      <c r="I132" s="955"/>
      <c r="J132" s="955"/>
      <c r="K132" s="955"/>
      <c r="L132" s="956"/>
    </row>
    <row r="133" spans="2:12" x14ac:dyDescent="0.25">
      <c r="B133" s="954"/>
      <c r="C133" s="955"/>
      <c r="D133" s="955"/>
      <c r="E133" s="955"/>
      <c r="F133" s="955"/>
      <c r="G133" s="956"/>
      <c r="H133" s="954"/>
      <c r="I133" s="955"/>
      <c r="J133" s="955"/>
      <c r="K133" s="955"/>
      <c r="L133" s="956"/>
    </row>
    <row r="134" spans="2:12" ht="15" customHeight="1" x14ac:dyDescent="0.25">
      <c r="B134" s="1074">
        <v>15</v>
      </c>
      <c r="C134" s="1075"/>
      <c r="D134" s="1075"/>
      <c r="E134" s="1075"/>
      <c r="F134" s="1075"/>
      <c r="G134" s="1076"/>
      <c r="H134" s="1074">
        <v>16</v>
      </c>
      <c r="I134" s="1075"/>
      <c r="J134" s="1075"/>
      <c r="K134" s="1075"/>
      <c r="L134" s="1076"/>
    </row>
    <row r="135" spans="2:12" ht="15.75" thickBot="1" x14ac:dyDescent="0.3">
      <c r="B135" s="1077"/>
      <c r="C135" s="1078"/>
      <c r="D135" s="1078"/>
      <c r="E135" s="1078"/>
      <c r="F135" s="1078"/>
      <c r="G135" s="1079"/>
      <c r="H135" s="1077"/>
      <c r="I135" s="1078"/>
      <c r="J135" s="1078"/>
      <c r="K135" s="1078"/>
      <c r="L135" s="1079"/>
    </row>
    <row r="136" spans="2:12" x14ac:dyDescent="0.25">
      <c r="B136" s="957" t="s">
        <v>588</v>
      </c>
      <c r="C136" s="958"/>
      <c r="D136" s="958"/>
      <c r="E136" s="958"/>
      <c r="F136" s="958"/>
      <c r="G136" s="959"/>
      <c r="H136" s="957" t="s">
        <v>589</v>
      </c>
      <c r="I136" s="958"/>
      <c r="J136" s="958"/>
      <c r="K136" s="958"/>
      <c r="L136" s="959"/>
    </row>
    <row r="137" spans="2:12" x14ac:dyDescent="0.25">
      <c r="B137" s="954"/>
      <c r="C137" s="955"/>
      <c r="D137" s="955"/>
      <c r="E137" s="955"/>
      <c r="F137" s="955"/>
      <c r="G137" s="956"/>
      <c r="H137" s="954"/>
      <c r="I137" s="955"/>
      <c r="J137" s="955"/>
      <c r="K137" s="955"/>
      <c r="L137" s="956"/>
    </row>
    <row r="138" spans="2:12" x14ac:dyDescent="0.25">
      <c r="B138" s="954"/>
      <c r="C138" s="955"/>
      <c r="D138" s="955"/>
      <c r="E138" s="955"/>
      <c r="F138" s="955"/>
      <c r="G138" s="956"/>
      <c r="H138" s="954"/>
      <c r="I138" s="955"/>
      <c r="J138" s="955"/>
      <c r="K138" s="955"/>
      <c r="L138" s="956"/>
    </row>
    <row r="139" spans="2:12" x14ac:dyDescent="0.25">
      <c r="B139" s="954"/>
      <c r="C139" s="955"/>
      <c r="D139" s="955"/>
      <c r="E139" s="955"/>
      <c r="F139" s="955"/>
      <c r="G139" s="956"/>
      <c r="H139" s="954"/>
      <c r="I139" s="955"/>
      <c r="J139" s="955"/>
      <c r="K139" s="955"/>
      <c r="L139" s="956"/>
    </row>
    <row r="140" spans="2:12" x14ac:dyDescent="0.25">
      <c r="B140" s="954"/>
      <c r="C140" s="955"/>
      <c r="D140" s="955"/>
      <c r="E140" s="955"/>
      <c r="F140" s="955"/>
      <c r="G140" s="956"/>
      <c r="H140" s="954"/>
      <c r="I140" s="955"/>
      <c r="J140" s="955"/>
      <c r="K140" s="955"/>
      <c r="L140" s="956"/>
    </row>
    <row r="141" spans="2:12" x14ac:dyDescent="0.25">
      <c r="B141" s="954"/>
      <c r="C141" s="955"/>
      <c r="D141" s="955"/>
      <c r="E141" s="955"/>
      <c r="F141" s="955"/>
      <c r="G141" s="956"/>
      <c r="H141" s="954"/>
      <c r="I141" s="955"/>
      <c r="J141" s="955"/>
      <c r="K141" s="955"/>
      <c r="L141" s="956"/>
    </row>
    <row r="142" spans="2:12" x14ac:dyDescent="0.25">
      <c r="B142" s="954"/>
      <c r="C142" s="955"/>
      <c r="D142" s="955"/>
      <c r="E142" s="955"/>
      <c r="F142" s="955"/>
      <c r="G142" s="956"/>
      <c r="H142" s="954"/>
      <c r="I142" s="955"/>
      <c r="J142" s="955"/>
      <c r="K142" s="955"/>
      <c r="L142" s="956"/>
    </row>
    <row r="143" spans="2:12" x14ac:dyDescent="0.25">
      <c r="B143" s="954"/>
      <c r="C143" s="955"/>
      <c r="D143" s="955"/>
      <c r="E143" s="955"/>
      <c r="F143" s="955"/>
      <c r="G143" s="956"/>
      <c r="H143" s="954"/>
      <c r="I143" s="955"/>
      <c r="J143" s="955"/>
      <c r="K143" s="955"/>
      <c r="L143" s="956"/>
    </row>
    <row r="144" spans="2:12" x14ac:dyDescent="0.25">
      <c r="B144" s="954"/>
      <c r="C144" s="955"/>
      <c r="D144" s="955"/>
      <c r="E144" s="955"/>
      <c r="F144" s="955"/>
      <c r="G144" s="956"/>
      <c r="H144" s="954"/>
      <c r="I144" s="955"/>
      <c r="J144" s="955"/>
      <c r="K144" s="955"/>
      <c r="L144" s="956"/>
    </row>
    <row r="145" spans="2:12" x14ac:dyDescent="0.25">
      <c r="B145" s="954"/>
      <c r="C145" s="955"/>
      <c r="D145" s="955"/>
      <c r="E145" s="955"/>
      <c r="F145" s="955"/>
      <c r="G145" s="956"/>
      <c r="H145" s="954"/>
      <c r="I145" s="955"/>
      <c r="J145" s="955"/>
      <c r="K145" s="955"/>
      <c r="L145" s="956"/>
    </row>
    <row r="146" spans="2:12" x14ac:dyDescent="0.25">
      <c r="B146" s="954"/>
      <c r="C146" s="955"/>
      <c r="D146" s="955"/>
      <c r="E146" s="955"/>
      <c r="F146" s="955"/>
      <c r="G146" s="956"/>
      <c r="H146" s="954"/>
      <c r="I146" s="955"/>
      <c r="J146" s="955"/>
      <c r="K146" s="955"/>
      <c r="L146" s="956"/>
    </row>
    <row r="147" spans="2:12" x14ac:dyDescent="0.25">
      <c r="B147" s="954"/>
      <c r="C147" s="955"/>
      <c r="D147" s="955"/>
      <c r="E147" s="955"/>
      <c r="F147" s="955"/>
      <c r="G147" s="956"/>
      <c r="H147" s="954"/>
      <c r="I147" s="955"/>
      <c r="J147" s="955"/>
      <c r="K147" s="955"/>
      <c r="L147" s="956"/>
    </row>
    <row r="148" spans="2:12" x14ac:dyDescent="0.25">
      <c r="B148" s="954"/>
      <c r="C148" s="955"/>
      <c r="D148" s="955"/>
      <c r="E148" s="955"/>
      <c r="F148" s="955"/>
      <c r="G148" s="956"/>
      <c r="H148" s="954"/>
      <c r="I148" s="955"/>
      <c r="J148" s="955"/>
      <c r="K148" s="955"/>
      <c r="L148" s="956"/>
    </row>
    <row r="149" spans="2:12" x14ac:dyDescent="0.25">
      <c r="B149" s="954"/>
      <c r="C149" s="955"/>
      <c r="D149" s="955"/>
      <c r="E149" s="955"/>
      <c r="F149" s="955"/>
      <c r="G149" s="956"/>
      <c r="H149" s="954"/>
      <c r="I149" s="955"/>
      <c r="J149" s="955"/>
      <c r="K149" s="955"/>
      <c r="L149" s="956"/>
    </row>
    <row r="150" spans="2:12" ht="15" customHeight="1" x14ac:dyDescent="0.25">
      <c r="B150" s="1074">
        <v>17</v>
      </c>
      <c r="C150" s="1075"/>
      <c r="D150" s="1075"/>
      <c r="E150" s="1075"/>
      <c r="F150" s="1075"/>
      <c r="G150" s="1076"/>
      <c r="H150" s="1074">
        <v>18</v>
      </c>
      <c r="I150" s="1075"/>
      <c r="J150" s="1075"/>
      <c r="K150" s="1075"/>
      <c r="L150" s="1076"/>
    </row>
    <row r="151" spans="2:12" ht="15.75" thickBot="1" x14ac:dyDescent="0.3">
      <c r="B151" s="1077"/>
      <c r="C151" s="1078"/>
      <c r="D151" s="1078"/>
      <c r="E151" s="1078"/>
      <c r="F151" s="1078"/>
      <c r="G151" s="1079"/>
      <c r="H151" s="1077"/>
      <c r="I151" s="1078"/>
      <c r="J151" s="1078"/>
      <c r="K151" s="1078"/>
      <c r="L151" s="1079"/>
    </row>
    <row r="152" spans="2:12" x14ac:dyDescent="0.25">
      <c r="B152" s="957" t="s">
        <v>588</v>
      </c>
      <c r="C152" s="958"/>
      <c r="D152" s="958"/>
      <c r="E152" s="958"/>
      <c r="F152" s="958"/>
      <c r="G152" s="959"/>
      <c r="H152" s="957" t="s">
        <v>589</v>
      </c>
      <c r="I152" s="958"/>
      <c r="J152" s="958"/>
      <c r="K152" s="958"/>
      <c r="L152" s="959"/>
    </row>
    <row r="153" spans="2:12" x14ac:dyDescent="0.25">
      <c r="B153" s="954"/>
      <c r="C153" s="955"/>
      <c r="D153" s="955"/>
      <c r="E153" s="955"/>
      <c r="F153" s="955"/>
      <c r="G153" s="956"/>
      <c r="H153" s="954"/>
      <c r="I153" s="955"/>
      <c r="J153" s="955"/>
      <c r="K153" s="955"/>
      <c r="L153" s="956"/>
    </row>
    <row r="154" spans="2:12" x14ac:dyDescent="0.25">
      <c r="B154" s="954"/>
      <c r="C154" s="955"/>
      <c r="D154" s="955"/>
      <c r="E154" s="955"/>
      <c r="F154" s="955"/>
      <c r="G154" s="956"/>
      <c r="H154" s="954"/>
      <c r="I154" s="955"/>
      <c r="J154" s="955"/>
      <c r="K154" s="955"/>
      <c r="L154" s="956"/>
    </row>
    <row r="155" spans="2:12" x14ac:dyDescent="0.25">
      <c r="B155" s="954"/>
      <c r="C155" s="955"/>
      <c r="D155" s="955"/>
      <c r="E155" s="955"/>
      <c r="F155" s="955"/>
      <c r="G155" s="956"/>
      <c r="H155" s="954"/>
      <c r="I155" s="955"/>
      <c r="J155" s="955"/>
      <c r="K155" s="955"/>
      <c r="L155" s="956"/>
    </row>
    <row r="156" spans="2:12" x14ac:dyDescent="0.25">
      <c r="B156" s="954"/>
      <c r="C156" s="955"/>
      <c r="D156" s="955"/>
      <c r="E156" s="955"/>
      <c r="F156" s="955"/>
      <c r="G156" s="956"/>
      <c r="H156" s="954"/>
      <c r="I156" s="955"/>
      <c r="J156" s="955"/>
      <c r="K156" s="955"/>
      <c r="L156" s="956"/>
    </row>
    <row r="157" spans="2:12" x14ac:dyDescent="0.25">
      <c r="B157" s="954"/>
      <c r="C157" s="955"/>
      <c r="D157" s="955"/>
      <c r="E157" s="955"/>
      <c r="F157" s="955"/>
      <c r="G157" s="956"/>
      <c r="H157" s="954"/>
      <c r="I157" s="955"/>
      <c r="J157" s="955"/>
      <c r="K157" s="955"/>
      <c r="L157" s="956"/>
    </row>
    <row r="158" spans="2:12" x14ac:dyDescent="0.25">
      <c r="B158" s="954"/>
      <c r="C158" s="955"/>
      <c r="D158" s="955"/>
      <c r="E158" s="955"/>
      <c r="F158" s="955"/>
      <c r="G158" s="956"/>
      <c r="H158" s="954"/>
      <c r="I158" s="955"/>
      <c r="J158" s="955"/>
      <c r="K158" s="955"/>
      <c r="L158" s="956"/>
    </row>
    <row r="159" spans="2:12" x14ac:dyDescent="0.25">
      <c r="B159" s="954"/>
      <c r="C159" s="955"/>
      <c r="D159" s="955"/>
      <c r="E159" s="955"/>
      <c r="F159" s="955"/>
      <c r="G159" s="956"/>
      <c r="H159" s="954"/>
      <c r="I159" s="955"/>
      <c r="J159" s="955"/>
      <c r="K159" s="955"/>
      <c r="L159" s="956"/>
    </row>
    <row r="160" spans="2:12" x14ac:dyDescent="0.25">
      <c r="B160" s="954"/>
      <c r="C160" s="955"/>
      <c r="D160" s="955"/>
      <c r="E160" s="955"/>
      <c r="F160" s="955"/>
      <c r="G160" s="956"/>
      <c r="H160" s="954"/>
      <c r="I160" s="955"/>
      <c r="J160" s="955"/>
      <c r="K160" s="955"/>
      <c r="L160" s="956"/>
    </row>
    <row r="161" spans="2:12" x14ac:dyDescent="0.25">
      <c r="B161" s="954"/>
      <c r="C161" s="955"/>
      <c r="D161" s="955"/>
      <c r="E161" s="955"/>
      <c r="F161" s="955"/>
      <c r="G161" s="956"/>
      <c r="H161" s="954"/>
      <c r="I161" s="955"/>
      <c r="J161" s="955"/>
      <c r="K161" s="955"/>
      <c r="L161" s="956"/>
    </row>
    <row r="162" spans="2:12" x14ac:dyDescent="0.25">
      <c r="B162" s="954"/>
      <c r="C162" s="955"/>
      <c r="D162" s="955"/>
      <c r="E162" s="955"/>
      <c r="F162" s="955"/>
      <c r="G162" s="956"/>
      <c r="H162" s="954"/>
      <c r="I162" s="955"/>
      <c r="J162" s="955"/>
      <c r="K162" s="955"/>
      <c r="L162" s="956"/>
    </row>
    <row r="163" spans="2:12" x14ac:dyDescent="0.25">
      <c r="B163" s="954"/>
      <c r="C163" s="955"/>
      <c r="D163" s="955"/>
      <c r="E163" s="955"/>
      <c r="F163" s="955"/>
      <c r="G163" s="956"/>
      <c r="H163" s="954"/>
      <c r="I163" s="955"/>
      <c r="J163" s="955"/>
      <c r="K163" s="955"/>
      <c r="L163" s="956"/>
    </row>
    <row r="164" spans="2:12" x14ac:dyDescent="0.25">
      <c r="B164" s="954"/>
      <c r="C164" s="955"/>
      <c r="D164" s="955"/>
      <c r="E164" s="955"/>
      <c r="F164" s="955"/>
      <c r="G164" s="956"/>
      <c r="H164" s="954"/>
      <c r="I164" s="955"/>
      <c r="J164" s="955"/>
      <c r="K164" s="955"/>
      <c r="L164" s="956"/>
    </row>
    <row r="165" spans="2:12" x14ac:dyDescent="0.25">
      <c r="B165" s="954"/>
      <c r="C165" s="955"/>
      <c r="D165" s="955"/>
      <c r="E165" s="955"/>
      <c r="F165" s="955"/>
      <c r="G165" s="956"/>
      <c r="H165" s="954"/>
      <c r="I165" s="955"/>
      <c r="J165" s="955"/>
      <c r="K165" s="955"/>
      <c r="L165" s="956"/>
    </row>
    <row r="166" spans="2:12" ht="15" customHeight="1" x14ac:dyDescent="0.25">
      <c r="B166" s="1074">
        <v>19</v>
      </c>
      <c r="C166" s="1075"/>
      <c r="D166" s="1075"/>
      <c r="E166" s="1075"/>
      <c r="F166" s="1075"/>
      <c r="G166" s="1076"/>
      <c r="H166" s="1074">
        <v>20</v>
      </c>
      <c r="I166" s="1075"/>
      <c r="J166" s="1075"/>
      <c r="K166" s="1075"/>
      <c r="L166" s="1076"/>
    </row>
    <row r="167" spans="2:12" ht="15.75" thickBot="1" x14ac:dyDescent="0.3">
      <c r="B167" s="1077"/>
      <c r="C167" s="1078"/>
      <c r="D167" s="1078"/>
      <c r="E167" s="1078"/>
      <c r="F167" s="1078"/>
      <c r="G167" s="1079"/>
      <c r="H167" s="1077"/>
      <c r="I167" s="1078"/>
      <c r="J167" s="1078"/>
      <c r="K167" s="1078"/>
      <c r="L167" s="1079"/>
    </row>
    <row r="168" spans="2:12" x14ac:dyDescent="0.25">
      <c r="B168" s="957" t="s">
        <v>588</v>
      </c>
      <c r="C168" s="958"/>
      <c r="D168" s="958"/>
      <c r="E168" s="958"/>
      <c r="F168" s="958"/>
      <c r="G168" s="959"/>
      <c r="H168" s="957" t="s">
        <v>589</v>
      </c>
      <c r="I168" s="958"/>
      <c r="J168" s="958"/>
      <c r="K168" s="958"/>
      <c r="L168" s="959"/>
    </row>
    <row r="169" spans="2:12" x14ac:dyDescent="0.25">
      <c r="B169" s="954"/>
      <c r="C169" s="955"/>
      <c r="D169" s="955"/>
      <c r="E169" s="955"/>
      <c r="F169" s="955"/>
      <c r="G169" s="956"/>
      <c r="H169" s="954"/>
      <c r="I169" s="955"/>
      <c r="J169" s="955"/>
      <c r="K169" s="955"/>
      <c r="L169" s="956"/>
    </row>
    <row r="170" spans="2:12" x14ac:dyDescent="0.25">
      <c r="B170" s="954"/>
      <c r="C170" s="955"/>
      <c r="D170" s="955"/>
      <c r="E170" s="955"/>
      <c r="F170" s="955"/>
      <c r="G170" s="956"/>
      <c r="H170" s="954"/>
      <c r="I170" s="955"/>
      <c r="J170" s="955"/>
      <c r="K170" s="955"/>
      <c r="L170" s="956"/>
    </row>
    <row r="171" spans="2:12" x14ac:dyDescent="0.25">
      <c r="B171" s="954"/>
      <c r="C171" s="955"/>
      <c r="D171" s="955"/>
      <c r="E171" s="955"/>
      <c r="F171" s="955"/>
      <c r="G171" s="956"/>
      <c r="H171" s="954"/>
      <c r="I171" s="955"/>
      <c r="J171" s="955"/>
      <c r="K171" s="955"/>
      <c r="L171" s="956"/>
    </row>
    <row r="172" spans="2:12" x14ac:dyDescent="0.25">
      <c r="B172" s="954"/>
      <c r="C172" s="955"/>
      <c r="D172" s="955"/>
      <c r="E172" s="955"/>
      <c r="F172" s="955"/>
      <c r="G172" s="956"/>
      <c r="H172" s="954"/>
      <c r="I172" s="955"/>
      <c r="J172" s="955"/>
      <c r="K172" s="955"/>
      <c r="L172" s="956"/>
    </row>
    <row r="173" spans="2:12" x14ac:dyDescent="0.25">
      <c r="B173" s="954"/>
      <c r="C173" s="955"/>
      <c r="D173" s="955"/>
      <c r="E173" s="955"/>
      <c r="F173" s="955"/>
      <c r="G173" s="956"/>
      <c r="H173" s="954"/>
      <c r="I173" s="955"/>
      <c r="J173" s="955"/>
      <c r="K173" s="955"/>
      <c r="L173" s="956"/>
    </row>
    <row r="174" spans="2:12" x14ac:dyDescent="0.25">
      <c r="B174" s="954"/>
      <c r="C174" s="955"/>
      <c r="D174" s="955"/>
      <c r="E174" s="955"/>
      <c r="F174" s="955"/>
      <c r="G174" s="956"/>
      <c r="H174" s="954"/>
      <c r="I174" s="955"/>
      <c r="J174" s="955"/>
      <c r="K174" s="955"/>
      <c r="L174" s="956"/>
    </row>
    <row r="175" spans="2:12" x14ac:dyDescent="0.25">
      <c r="B175" s="954"/>
      <c r="C175" s="955"/>
      <c r="D175" s="955"/>
      <c r="E175" s="955"/>
      <c r="F175" s="955"/>
      <c r="G175" s="956"/>
      <c r="H175" s="954"/>
      <c r="I175" s="955"/>
      <c r="J175" s="955"/>
      <c r="K175" s="955"/>
      <c r="L175" s="956"/>
    </row>
    <row r="176" spans="2:12" x14ac:dyDescent="0.25">
      <c r="B176" s="954"/>
      <c r="C176" s="955"/>
      <c r="D176" s="955"/>
      <c r="E176" s="955"/>
      <c r="F176" s="955"/>
      <c r="G176" s="956"/>
      <c r="H176" s="954"/>
      <c r="I176" s="955"/>
      <c r="J176" s="955"/>
      <c r="K176" s="955"/>
      <c r="L176" s="956"/>
    </row>
    <row r="177" spans="2:12" x14ac:dyDescent="0.25">
      <c r="B177" s="954"/>
      <c r="C177" s="955"/>
      <c r="D177" s="955"/>
      <c r="E177" s="955"/>
      <c r="F177" s="955"/>
      <c r="G177" s="956"/>
      <c r="H177" s="954"/>
      <c r="I177" s="955"/>
      <c r="J177" s="955"/>
      <c r="K177" s="955"/>
      <c r="L177" s="956"/>
    </row>
    <row r="178" spans="2:12" x14ac:dyDescent="0.25">
      <c r="B178" s="954"/>
      <c r="C178" s="955"/>
      <c r="D178" s="955"/>
      <c r="E178" s="955"/>
      <c r="F178" s="955"/>
      <c r="G178" s="956"/>
      <c r="H178" s="954"/>
      <c r="I178" s="955"/>
      <c r="J178" s="955"/>
      <c r="K178" s="955"/>
      <c r="L178" s="956"/>
    </row>
    <row r="179" spans="2:12" x14ac:dyDescent="0.25">
      <c r="B179" s="954"/>
      <c r="C179" s="955"/>
      <c r="D179" s="955"/>
      <c r="E179" s="955"/>
      <c r="F179" s="955"/>
      <c r="G179" s="956"/>
      <c r="H179" s="954"/>
      <c r="I179" s="955"/>
      <c r="J179" s="955"/>
      <c r="K179" s="955"/>
      <c r="L179" s="956"/>
    </row>
    <row r="180" spans="2:12" x14ac:dyDescent="0.25">
      <c r="B180" s="954"/>
      <c r="C180" s="955"/>
      <c r="D180" s="955"/>
      <c r="E180" s="955"/>
      <c r="F180" s="955"/>
      <c r="G180" s="956"/>
      <c r="H180" s="954"/>
      <c r="I180" s="955"/>
      <c r="J180" s="955"/>
      <c r="K180" s="955"/>
      <c r="L180" s="956"/>
    </row>
    <row r="181" spans="2:12" x14ac:dyDescent="0.25">
      <c r="B181" s="954"/>
      <c r="C181" s="955"/>
      <c r="D181" s="955"/>
      <c r="E181" s="955"/>
      <c r="F181" s="955"/>
      <c r="G181" s="956"/>
      <c r="H181" s="954"/>
      <c r="I181" s="955"/>
      <c r="J181" s="955"/>
      <c r="K181" s="955"/>
      <c r="L181" s="956"/>
    </row>
    <row r="182" spans="2:12" ht="15" customHeight="1" x14ac:dyDescent="0.25">
      <c r="B182" s="1074">
        <v>21</v>
      </c>
      <c r="C182" s="1075"/>
      <c r="D182" s="1075"/>
      <c r="E182" s="1075"/>
      <c r="F182" s="1075"/>
      <c r="G182" s="1076"/>
      <c r="H182" s="1074">
        <v>22</v>
      </c>
      <c r="I182" s="1075"/>
      <c r="J182" s="1075"/>
      <c r="K182" s="1075"/>
      <c r="L182" s="1076"/>
    </row>
    <row r="183" spans="2:12" ht="15.75" thickBot="1" x14ac:dyDescent="0.3">
      <c r="B183" s="1077"/>
      <c r="C183" s="1078"/>
      <c r="D183" s="1078"/>
      <c r="E183" s="1078"/>
      <c r="F183" s="1078"/>
      <c r="G183" s="1079"/>
      <c r="H183" s="1077"/>
      <c r="I183" s="1078"/>
      <c r="J183" s="1078"/>
      <c r="K183" s="1078"/>
      <c r="L183" s="1079"/>
    </row>
    <row r="184" spans="2:12" x14ac:dyDescent="0.25">
      <c r="B184" s="957" t="s">
        <v>790</v>
      </c>
      <c r="C184" s="958"/>
      <c r="D184" s="958"/>
      <c r="E184" s="958"/>
      <c r="F184" s="958"/>
      <c r="G184" s="959"/>
      <c r="H184" s="957" t="s">
        <v>589</v>
      </c>
      <c r="I184" s="958"/>
      <c r="J184" s="958"/>
      <c r="K184" s="958"/>
      <c r="L184" s="959"/>
    </row>
    <row r="185" spans="2:12" x14ac:dyDescent="0.25">
      <c r="B185" s="954"/>
      <c r="C185" s="955"/>
      <c r="D185" s="955"/>
      <c r="E185" s="955"/>
      <c r="F185" s="955"/>
      <c r="G185" s="956"/>
      <c r="H185" s="954"/>
      <c r="I185" s="955"/>
      <c r="J185" s="955"/>
      <c r="K185" s="955"/>
      <c r="L185" s="956"/>
    </row>
    <row r="186" spans="2:12" x14ac:dyDescent="0.25">
      <c r="B186" s="954"/>
      <c r="C186" s="955"/>
      <c r="D186" s="955"/>
      <c r="E186" s="955"/>
      <c r="F186" s="955"/>
      <c r="G186" s="956"/>
      <c r="H186" s="954"/>
      <c r="I186" s="955"/>
      <c r="J186" s="955"/>
      <c r="K186" s="955"/>
      <c r="L186" s="956"/>
    </row>
    <row r="187" spans="2:12" x14ac:dyDescent="0.25">
      <c r="B187" s="954"/>
      <c r="C187" s="955"/>
      <c r="D187" s="955"/>
      <c r="E187" s="955"/>
      <c r="F187" s="955"/>
      <c r="G187" s="956"/>
      <c r="H187" s="954"/>
      <c r="I187" s="955"/>
      <c r="J187" s="955"/>
      <c r="K187" s="955"/>
      <c r="L187" s="956"/>
    </row>
    <row r="188" spans="2:12" x14ac:dyDescent="0.25">
      <c r="B188" s="954"/>
      <c r="C188" s="955"/>
      <c r="D188" s="955"/>
      <c r="E188" s="955"/>
      <c r="F188" s="955"/>
      <c r="G188" s="956"/>
      <c r="H188" s="954"/>
      <c r="I188" s="955"/>
      <c r="J188" s="955"/>
      <c r="K188" s="955"/>
      <c r="L188" s="956"/>
    </row>
    <row r="189" spans="2:12" x14ac:dyDescent="0.25">
      <c r="B189" s="954"/>
      <c r="C189" s="955"/>
      <c r="D189" s="955"/>
      <c r="E189" s="955"/>
      <c r="F189" s="955"/>
      <c r="G189" s="956"/>
      <c r="H189" s="954"/>
      <c r="I189" s="955"/>
      <c r="J189" s="955"/>
      <c r="K189" s="955"/>
      <c r="L189" s="956"/>
    </row>
    <row r="190" spans="2:12" x14ac:dyDescent="0.25">
      <c r="B190" s="954"/>
      <c r="C190" s="955"/>
      <c r="D190" s="955"/>
      <c r="E190" s="955"/>
      <c r="F190" s="955"/>
      <c r="G190" s="956"/>
      <c r="H190" s="954"/>
      <c r="I190" s="955"/>
      <c r="J190" s="955"/>
      <c r="K190" s="955"/>
      <c r="L190" s="956"/>
    </row>
    <row r="191" spans="2:12" x14ac:dyDescent="0.25">
      <c r="B191" s="954"/>
      <c r="C191" s="955"/>
      <c r="D191" s="955"/>
      <c r="E191" s="955"/>
      <c r="F191" s="955"/>
      <c r="G191" s="956"/>
      <c r="H191" s="954"/>
      <c r="I191" s="955"/>
      <c r="J191" s="955"/>
      <c r="K191" s="955"/>
      <c r="L191" s="956"/>
    </row>
    <row r="192" spans="2:12" x14ac:dyDescent="0.25">
      <c r="B192" s="954"/>
      <c r="C192" s="955"/>
      <c r="D192" s="955"/>
      <c r="E192" s="955"/>
      <c r="F192" s="955"/>
      <c r="G192" s="956"/>
      <c r="H192" s="954"/>
      <c r="I192" s="955"/>
      <c r="J192" s="955"/>
      <c r="K192" s="955"/>
      <c r="L192" s="956"/>
    </row>
    <row r="193" spans="2:12" x14ac:dyDescent="0.25">
      <c r="B193" s="954"/>
      <c r="C193" s="955"/>
      <c r="D193" s="955"/>
      <c r="E193" s="955"/>
      <c r="F193" s="955"/>
      <c r="G193" s="956"/>
      <c r="H193" s="954"/>
      <c r="I193" s="955"/>
      <c r="J193" s="955"/>
      <c r="K193" s="955"/>
      <c r="L193" s="956"/>
    </row>
    <row r="194" spans="2:12" x14ac:dyDescent="0.25">
      <c r="B194" s="954"/>
      <c r="C194" s="955"/>
      <c r="D194" s="955"/>
      <c r="E194" s="955"/>
      <c r="F194" s="955"/>
      <c r="G194" s="956"/>
      <c r="H194" s="954"/>
      <c r="I194" s="955"/>
      <c r="J194" s="955"/>
      <c r="K194" s="955"/>
      <c r="L194" s="956"/>
    </row>
    <row r="195" spans="2:12" x14ac:dyDescent="0.25">
      <c r="B195" s="954"/>
      <c r="C195" s="955"/>
      <c r="D195" s="955"/>
      <c r="E195" s="955"/>
      <c r="F195" s="955"/>
      <c r="G195" s="956"/>
      <c r="H195" s="954"/>
      <c r="I195" s="955"/>
      <c r="J195" s="955"/>
      <c r="K195" s="955"/>
      <c r="L195" s="956"/>
    </row>
    <row r="196" spans="2:12" x14ac:dyDescent="0.25">
      <c r="B196" s="954"/>
      <c r="C196" s="955"/>
      <c r="D196" s="955"/>
      <c r="E196" s="955"/>
      <c r="F196" s="955"/>
      <c r="G196" s="956"/>
      <c r="H196" s="954"/>
      <c r="I196" s="955"/>
      <c r="J196" s="955"/>
      <c r="K196" s="955"/>
      <c r="L196" s="956"/>
    </row>
    <row r="197" spans="2:12" x14ac:dyDescent="0.25">
      <c r="B197" s="954"/>
      <c r="C197" s="955"/>
      <c r="D197" s="955"/>
      <c r="E197" s="955"/>
      <c r="F197" s="955"/>
      <c r="G197" s="956"/>
      <c r="H197" s="954"/>
      <c r="I197" s="955"/>
      <c r="J197" s="955"/>
      <c r="K197" s="955"/>
      <c r="L197" s="956"/>
    </row>
    <row r="198" spans="2:12" ht="15" customHeight="1" x14ac:dyDescent="0.25">
      <c r="B198" s="1074">
        <v>23</v>
      </c>
      <c r="C198" s="1075"/>
      <c r="D198" s="1075"/>
      <c r="E198" s="1075"/>
      <c r="F198" s="1075"/>
      <c r="G198" s="1076"/>
      <c r="H198" s="1074">
        <v>24</v>
      </c>
      <c r="I198" s="1075"/>
      <c r="J198" s="1075"/>
      <c r="K198" s="1075"/>
      <c r="L198" s="1076"/>
    </row>
    <row r="199" spans="2:12" ht="15.75" thickBot="1" x14ac:dyDescent="0.3">
      <c r="B199" s="1077"/>
      <c r="C199" s="1078"/>
      <c r="D199" s="1078"/>
      <c r="E199" s="1078"/>
      <c r="F199" s="1078"/>
      <c r="G199" s="1079"/>
      <c r="H199" s="1077"/>
      <c r="I199" s="1078"/>
      <c r="J199" s="1078"/>
      <c r="K199" s="1078"/>
      <c r="L199" s="1079"/>
    </row>
    <row r="200" spans="2:12" x14ac:dyDescent="0.25">
      <c r="B200" s="957" t="s">
        <v>790</v>
      </c>
      <c r="C200" s="958"/>
      <c r="D200" s="958"/>
      <c r="E200" s="958"/>
      <c r="F200" s="958"/>
      <c r="G200" s="959"/>
      <c r="H200" s="957" t="s">
        <v>589</v>
      </c>
      <c r="I200" s="958"/>
      <c r="J200" s="958"/>
      <c r="K200" s="958"/>
      <c r="L200" s="959"/>
    </row>
    <row r="201" spans="2:12" x14ac:dyDescent="0.25">
      <c r="B201" s="954"/>
      <c r="C201" s="955"/>
      <c r="D201" s="955"/>
      <c r="E201" s="955"/>
      <c r="F201" s="955"/>
      <c r="G201" s="956"/>
      <c r="H201" s="954"/>
      <c r="I201" s="955"/>
      <c r="J201" s="955"/>
      <c r="K201" s="955"/>
      <c r="L201" s="956"/>
    </row>
    <row r="202" spans="2:12" x14ac:dyDescent="0.25">
      <c r="B202" s="954"/>
      <c r="C202" s="955"/>
      <c r="D202" s="955"/>
      <c r="E202" s="955"/>
      <c r="F202" s="955"/>
      <c r="G202" s="956"/>
      <c r="H202" s="954"/>
      <c r="I202" s="955"/>
      <c r="J202" s="955"/>
      <c r="K202" s="955"/>
      <c r="L202" s="956"/>
    </row>
    <row r="203" spans="2:12" x14ac:dyDescent="0.25">
      <c r="B203" s="954"/>
      <c r="C203" s="955"/>
      <c r="D203" s="955"/>
      <c r="E203" s="955"/>
      <c r="F203" s="955"/>
      <c r="G203" s="956"/>
      <c r="H203" s="954"/>
      <c r="I203" s="955"/>
      <c r="J203" s="955"/>
      <c r="K203" s="955"/>
      <c r="L203" s="956"/>
    </row>
    <row r="204" spans="2:12" x14ac:dyDescent="0.25">
      <c r="B204" s="954"/>
      <c r="C204" s="955"/>
      <c r="D204" s="955"/>
      <c r="E204" s="955"/>
      <c r="F204" s="955"/>
      <c r="G204" s="956"/>
      <c r="H204" s="954"/>
      <c r="I204" s="955"/>
      <c r="J204" s="955"/>
      <c r="K204" s="955"/>
      <c r="L204" s="956"/>
    </row>
    <row r="205" spans="2:12" x14ac:dyDescent="0.25">
      <c r="B205" s="954"/>
      <c r="C205" s="955"/>
      <c r="D205" s="955"/>
      <c r="E205" s="955"/>
      <c r="F205" s="955"/>
      <c r="G205" s="956"/>
      <c r="H205" s="954"/>
      <c r="I205" s="955"/>
      <c r="J205" s="955"/>
      <c r="K205" s="955"/>
      <c r="L205" s="956"/>
    </row>
    <row r="206" spans="2:12" x14ac:dyDescent="0.25">
      <c r="B206" s="954"/>
      <c r="C206" s="955"/>
      <c r="D206" s="955"/>
      <c r="E206" s="955"/>
      <c r="F206" s="955"/>
      <c r="G206" s="956"/>
      <c r="H206" s="954"/>
      <c r="I206" s="955"/>
      <c r="J206" s="955"/>
      <c r="K206" s="955"/>
      <c r="L206" s="956"/>
    </row>
    <row r="207" spans="2:12" x14ac:dyDescent="0.25">
      <c r="B207" s="954"/>
      <c r="C207" s="955"/>
      <c r="D207" s="955"/>
      <c r="E207" s="955"/>
      <c r="F207" s="955"/>
      <c r="G207" s="956"/>
      <c r="H207" s="954"/>
      <c r="I207" s="955"/>
      <c r="J207" s="955"/>
      <c r="K207" s="955"/>
      <c r="L207" s="956"/>
    </row>
    <row r="208" spans="2:12" x14ac:dyDescent="0.25">
      <c r="B208" s="954"/>
      <c r="C208" s="955"/>
      <c r="D208" s="955"/>
      <c r="E208" s="955"/>
      <c r="F208" s="955"/>
      <c r="G208" s="956"/>
      <c r="H208" s="954"/>
      <c r="I208" s="955"/>
      <c r="J208" s="955"/>
      <c r="K208" s="955"/>
      <c r="L208" s="956"/>
    </row>
    <row r="209" spans="2:12" x14ac:dyDescent="0.25">
      <c r="B209" s="954"/>
      <c r="C209" s="955"/>
      <c r="D209" s="955"/>
      <c r="E209" s="955"/>
      <c r="F209" s="955"/>
      <c r="G209" s="956"/>
      <c r="H209" s="954"/>
      <c r="I209" s="955"/>
      <c r="J209" s="955"/>
      <c r="K209" s="955"/>
      <c r="L209" s="956"/>
    </row>
    <row r="210" spans="2:12" x14ac:dyDescent="0.25">
      <c r="B210" s="954"/>
      <c r="C210" s="955"/>
      <c r="D210" s="955"/>
      <c r="E210" s="955"/>
      <c r="F210" s="955"/>
      <c r="G210" s="956"/>
      <c r="H210" s="954"/>
      <c r="I210" s="955"/>
      <c r="J210" s="955"/>
      <c r="K210" s="955"/>
      <c r="L210" s="956"/>
    </row>
    <row r="211" spans="2:12" x14ac:dyDescent="0.25">
      <c r="B211" s="954"/>
      <c r="C211" s="955"/>
      <c r="D211" s="955"/>
      <c r="E211" s="955"/>
      <c r="F211" s="955"/>
      <c r="G211" s="956"/>
      <c r="H211" s="954"/>
      <c r="I211" s="955"/>
      <c r="J211" s="955"/>
      <c r="K211" s="955"/>
      <c r="L211" s="956"/>
    </row>
    <row r="212" spans="2:12" x14ac:dyDescent="0.25">
      <c r="B212" s="954"/>
      <c r="C212" s="955"/>
      <c r="D212" s="955"/>
      <c r="E212" s="955"/>
      <c r="F212" s="955"/>
      <c r="G212" s="956"/>
      <c r="H212" s="954"/>
      <c r="I212" s="955"/>
      <c r="J212" s="955"/>
      <c r="K212" s="955"/>
      <c r="L212" s="956"/>
    </row>
    <row r="213" spans="2:12" x14ac:dyDescent="0.25">
      <c r="B213" s="954"/>
      <c r="C213" s="955"/>
      <c r="D213" s="955"/>
      <c r="E213" s="955"/>
      <c r="F213" s="955"/>
      <c r="G213" s="956"/>
      <c r="H213" s="954"/>
      <c r="I213" s="955"/>
      <c r="J213" s="955"/>
      <c r="K213" s="955"/>
      <c r="L213" s="956"/>
    </row>
    <row r="214" spans="2:12" ht="15" customHeight="1" x14ac:dyDescent="0.25">
      <c r="B214" s="1074">
        <v>25</v>
      </c>
      <c r="C214" s="1075"/>
      <c r="D214" s="1075"/>
      <c r="E214" s="1075"/>
      <c r="F214" s="1075"/>
      <c r="G214" s="1076"/>
      <c r="H214" s="1074">
        <v>26</v>
      </c>
      <c r="I214" s="1075"/>
      <c r="J214" s="1075"/>
      <c r="K214" s="1075"/>
      <c r="L214" s="1076"/>
    </row>
    <row r="215" spans="2:12" ht="15.75" thickBot="1" x14ac:dyDescent="0.3">
      <c r="B215" s="1077"/>
      <c r="C215" s="1078"/>
      <c r="D215" s="1078"/>
      <c r="E215" s="1078"/>
      <c r="F215" s="1078"/>
      <c r="G215" s="1079"/>
      <c r="H215" s="1077"/>
      <c r="I215" s="1078"/>
      <c r="J215" s="1078"/>
      <c r="K215" s="1078"/>
      <c r="L215" s="1079"/>
    </row>
    <row r="216" spans="2:12" x14ac:dyDescent="0.25">
      <c r="B216" s="957" t="s">
        <v>790</v>
      </c>
      <c r="C216" s="958"/>
      <c r="D216" s="958"/>
      <c r="E216" s="958"/>
      <c r="F216" s="958"/>
      <c r="G216" s="959"/>
      <c r="H216" s="957" t="s">
        <v>589</v>
      </c>
      <c r="I216" s="958"/>
      <c r="J216" s="958"/>
      <c r="K216" s="958"/>
      <c r="L216" s="959"/>
    </row>
    <row r="217" spans="2:12" x14ac:dyDescent="0.25">
      <c r="B217" s="954"/>
      <c r="C217" s="955"/>
      <c r="D217" s="955"/>
      <c r="E217" s="955"/>
      <c r="F217" s="955"/>
      <c r="G217" s="956"/>
      <c r="H217" s="954"/>
      <c r="I217" s="955"/>
      <c r="J217" s="955"/>
      <c r="K217" s="955"/>
      <c r="L217" s="956"/>
    </row>
    <row r="218" spans="2:12" x14ac:dyDescent="0.25">
      <c r="B218" s="954"/>
      <c r="C218" s="955"/>
      <c r="D218" s="955"/>
      <c r="E218" s="955"/>
      <c r="F218" s="955"/>
      <c r="G218" s="956"/>
      <c r="H218" s="954"/>
      <c r="I218" s="955"/>
      <c r="J218" s="955"/>
      <c r="K218" s="955"/>
      <c r="L218" s="956"/>
    </row>
    <row r="219" spans="2:12" x14ac:dyDescent="0.25">
      <c r="B219" s="954"/>
      <c r="C219" s="955"/>
      <c r="D219" s="955"/>
      <c r="E219" s="955"/>
      <c r="F219" s="955"/>
      <c r="G219" s="956"/>
      <c r="H219" s="954"/>
      <c r="I219" s="955"/>
      <c r="J219" s="955"/>
      <c r="K219" s="955"/>
      <c r="L219" s="956"/>
    </row>
    <row r="220" spans="2:12" x14ac:dyDescent="0.25">
      <c r="B220" s="954"/>
      <c r="C220" s="955"/>
      <c r="D220" s="955"/>
      <c r="E220" s="955"/>
      <c r="F220" s="955"/>
      <c r="G220" s="956"/>
      <c r="H220" s="954"/>
      <c r="I220" s="955"/>
      <c r="J220" s="955"/>
      <c r="K220" s="955"/>
      <c r="L220" s="956"/>
    </row>
    <row r="221" spans="2:12" x14ac:dyDescent="0.25">
      <c r="B221" s="954"/>
      <c r="C221" s="955"/>
      <c r="D221" s="955"/>
      <c r="E221" s="955"/>
      <c r="F221" s="955"/>
      <c r="G221" s="956"/>
      <c r="H221" s="954"/>
      <c r="I221" s="955"/>
      <c r="J221" s="955"/>
      <c r="K221" s="955"/>
      <c r="L221" s="956"/>
    </row>
    <row r="222" spans="2:12" x14ac:dyDescent="0.25">
      <c r="B222" s="954"/>
      <c r="C222" s="955"/>
      <c r="D222" s="955"/>
      <c r="E222" s="955"/>
      <c r="F222" s="955"/>
      <c r="G222" s="956"/>
      <c r="H222" s="954"/>
      <c r="I222" s="955"/>
      <c r="J222" s="955"/>
      <c r="K222" s="955"/>
      <c r="L222" s="956"/>
    </row>
    <row r="223" spans="2:12" x14ac:dyDescent="0.25">
      <c r="B223" s="954"/>
      <c r="C223" s="955"/>
      <c r="D223" s="955"/>
      <c r="E223" s="955"/>
      <c r="F223" s="955"/>
      <c r="G223" s="956"/>
      <c r="H223" s="954"/>
      <c r="I223" s="955"/>
      <c r="J223" s="955"/>
      <c r="K223" s="955"/>
      <c r="L223" s="956"/>
    </row>
    <row r="224" spans="2:12" x14ac:dyDescent="0.25">
      <c r="B224" s="954"/>
      <c r="C224" s="955"/>
      <c r="D224" s="955"/>
      <c r="E224" s="955"/>
      <c r="F224" s="955"/>
      <c r="G224" s="956"/>
      <c r="H224" s="954"/>
      <c r="I224" s="955"/>
      <c r="J224" s="955"/>
      <c r="K224" s="955"/>
      <c r="L224" s="956"/>
    </row>
    <row r="225" spans="2:12" x14ac:dyDescent="0.25">
      <c r="B225" s="954"/>
      <c r="C225" s="955"/>
      <c r="D225" s="955"/>
      <c r="E225" s="955"/>
      <c r="F225" s="955"/>
      <c r="G225" s="956"/>
      <c r="H225" s="954"/>
      <c r="I225" s="955"/>
      <c r="J225" s="955"/>
      <c r="K225" s="955"/>
      <c r="L225" s="956"/>
    </row>
    <row r="226" spans="2:12" x14ac:dyDescent="0.25">
      <c r="B226" s="954"/>
      <c r="C226" s="955"/>
      <c r="D226" s="955"/>
      <c r="E226" s="955"/>
      <c r="F226" s="955"/>
      <c r="G226" s="956"/>
      <c r="H226" s="954"/>
      <c r="I226" s="955"/>
      <c r="J226" s="955"/>
      <c r="K226" s="955"/>
      <c r="L226" s="956"/>
    </row>
    <row r="227" spans="2:12" x14ac:dyDescent="0.25">
      <c r="B227" s="954"/>
      <c r="C227" s="955"/>
      <c r="D227" s="955"/>
      <c r="E227" s="955"/>
      <c r="F227" s="955"/>
      <c r="G227" s="956"/>
      <c r="H227" s="954"/>
      <c r="I227" s="955"/>
      <c r="J227" s="955"/>
      <c r="K227" s="955"/>
      <c r="L227" s="956"/>
    </row>
    <row r="228" spans="2:12" x14ac:dyDescent="0.25">
      <c r="B228" s="954"/>
      <c r="C228" s="955"/>
      <c r="D228" s="955"/>
      <c r="E228" s="955"/>
      <c r="F228" s="955"/>
      <c r="G228" s="956"/>
      <c r="H228" s="954"/>
      <c r="I228" s="955"/>
      <c r="J228" s="955"/>
      <c r="K228" s="955"/>
      <c r="L228" s="956"/>
    </row>
    <row r="229" spans="2:12" x14ac:dyDescent="0.25">
      <c r="B229" s="954"/>
      <c r="C229" s="955"/>
      <c r="D229" s="955"/>
      <c r="E229" s="955"/>
      <c r="F229" s="955"/>
      <c r="G229" s="956"/>
      <c r="H229" s="954"/>
      <c r="I229" s="955"/>
      <c r="J229" s="955"/>
      <c r="K229" s="955"/>
      <c r="L229" s="956"/>
    </row>
    <row r="230" spans="2:12" ht="15" customHeight="1" x14ac:dyDescent="0.25">
      <c r="B230" s="1074">
        <v>27</v>
      </c>
      <c r="C230" s="1075"/>
      <c r="D230" s="1075"/>
      <c r="E230" s="1075"/>
      <c r="F230" s="1075"/>
      <c r="G230" s="1076"/>
      <c r="H230" s="1074">
        <v>28</v>
      </c>
      <c r="I230" s="1075"/>
      <c r="J230" s="1075"/>
      <c r="K230" s="1075"/>
      <c r="L230" s="1076"/>
    </row>
    <row r="231" spans="2:12" ht="15.75" thickBot="1" x14ac:dyDescent="0.3">
      <c r="B231" s="1077"/>
      <c r="C231" s="1078"/>
      <c r="D231" s="1078"/>
      <c r="E231" s="1078"/>
      <c r="F231" s="1078"/>
      <c r="G231" s="1079"/>
      <c r="H231" s="1077"/>
      <c r="I231" s="1078"/>
      <c r="J231" s="1078"/>
      <c r="K231" s="1078"/>
      <c r="L231" s="1079"/>
    </row>
    <row r="232" spans="2:12" x14ac:dyDescent="0.25">
      <c r="B232" s="957" t="s">
        <v>790</v>
      </c>
      <c r="C232" s="958"/>
      <c r="D232" s="958"/>
      <c r="E232" s="958"/>
      <c r="F232" s="958"/>
      <c r="G232" s="959"/>
      <c r="H232" s="957" t="s">
        <v>589</v>
      </c>
      <c r="I232" s="958"/>
      <c r="J232" s="958"/>
      <c r="K232" s="958"/>
      <c r="L232" s="959"/>
    </row>
    <row r="233" spans="2:12" x14ac:dyDescent="0.25">
      <c r="B233" s="954"/>
      <c r="C233" s="955"/>
      <c r="D233" s="955"/>
      <c r="E233" s="955"/>
      <c r="F233" s="955"/>
      <c r="G233" s="956"/>
      <c r="H233" s="954"/>
      <c r="I233" s="955"/>
      <c r="J233" s="955"/>
      <c r="K233" s="955"/>
      <c r="L233" s="956"/>
    </row>
    <row r="234" spans="2:12" x14ac:dyDescent="0.25">
      <c r="B234" s="954"/>
      <c r="C234" s="955"/>
      <c r="D234" s="955"/>
      <c r="E234" s="955"/>
      <c r="F234" s="955"/>
      <c r="G234" s="956"/>
      <c r="H234" s="954"/>
      <c r="I234" s="955"/>
      <c r="J234" s="955"/>
      <c r="K234" s="955"/>
      <c r="L234" s="956"/>
    </row>
    <row r="235" spans="2:12" x14ac:dyDescent="0.25">
      <c r="B235" s="954"/>
      <c r="C235" s="955"/>
      <c r="D235" s="955"/>
      <c r="E235" s="955"/>
      <c r="F235" s="955"/>
      <c r="G235" s="956"/>
      <c r="H235" s="954"/>
      <c r="I235" s="955"/>
      <c r="J235" s="955"/>
      <c r="K235" s="955"/>
      <c r="L235" s="956"/>
    </row>
    <row r="236" spans="2:12" x14ac:dyDescent="0.25">
      <c r="B236" s="954"/>
      <c r="C236" s="955"/>
      <c r="D236" s="955"/>
      <c r="E236" s="955"/>
      <c r="F236" s="955"/>
      <c r="G236" s="956"/>
      <c r="H236" s="954"/>
      <c r="I236" s="955"/>
      <c r="J236" s="955"/>
      <c r="K236" s="955"/>
      <c r="L236" s="956"/>
    </row>
    <row r="237" spans="2:12" x14ac:dyDescent="0.25">
      <c r="B237" s="954"/>
      <c r="C237" s="955"/>
      <c r="D237" s="955"/>
      <c r="E237" s="955"/>
      <c r="F237" s="955"/>
      <c r="G237" s="956"/>
      <c r="H237" s="954"/>
      <c r="I237" s="955"/>
      <c r="J237" s="955"/>
      <c r="K237" s="955"/>
      <c r="L237" s="956"/>
    </row>
    <row r="238" spans="2:12" x14ac:dyDescent="0.25">
      <c r="B238" s="954"/>
      <c r="C238" s="955"/>
      <c r="D238" s="955"/>
      <c r="E238" s="955"/>
      <c r="F238" s="955"/>
      <c r="G238" s="956"/>
      <c r="H238" s="954"/>
      <c r="I238" s="955"/>
      <c r="J238" s="955"/>
      <c r="K238" s="955"/>
      <c r="L238" s="956"/>
    </row>
    <row r="239" spans="2:12" x14ac:dyDescent="0.25">
      <c r="B239" s="954"/>
      <c r="C239" s="955"/>
      <c r="D239" s="955"/>
      <c r="E239" s="955"/>
      <c r="F239" s="955"/>
      <c r="G239" s="956"/>
      <c r="H239" s="954"/>
      <c r="I239" s="955"/>
      <c r="J239" s="955"/>
      <c r="K239" s="955"/>
      <c r="L239" s="956"/>
    </row>
    <row r="240" spans="2:12" x14ac:dyDescent="0.25">
      <c r="B240" s="954"/>
      <c r="C240" s="955"/>
      <c r="D240" s="955"/>
      <c r="E240" s="955"/>
      <c r="F240" s="955"/>
      <c r="G240" s="956"/>
      <c r="H240" s="954"/>
      <c r="I240" s="955"/>
      <c r="J240" s="955"/>
      <c r="K240" s="955"/>
      <c r="L240" s="956"/>
    </row>
    <row r="241" spans="2:12" x14ac:dyDescent="0.25">
      <c r="B241" s="954"/>
      <c r="C241" s="955"/>
      <c r="D241" s="955"/>
      <c r="E241" s="955"/>
      <c r="F241" s="955"/>
      <c r="G241" s="956"/>
      <c r="H241" s="954"/>
      <c r="I241" s="955"/>
      <c r="J241" s="955"/>
      <c r="K241" s="955"/>
      <c r="L241" s="956"/>
    </row>
    <row r="242" spans="2:12" x14ac:dyDescent="0.25">
      <c r="B242" s="954"/>
      <c r="C242" s="955"/>
      <c r="D242" s="955"/>
      <c r="E242" s="955"/>
      <c r="F242" s="955"/>
      <c r="G242" s="956"/>
      <c r="H242" s="954"/>
      <c r="I242" s="955"/>
      <c r="J242" s="955"/>
      <c r="K242" s="955"/>
      <c r="L242" s="956"/>
    </row>
    <row r="243" spans="2:12" x14ac:dyDescent="0.25">
      <c r="B243" s="954"/>
      <c r="C243" s="955"/>
      <c r="D243" s="955"/>
      <c r="E243" s="955"/>
      <c r="F243" s="955"/>
      <c r="G243" s="956"/>
      <c r="H243" s="954"/>
      <c r="I243" s="955"/>
      <c r="J243" s="955"/>
      <c r="K243" s="955"/>
      <c r="L243" s="956"/>
    </row>
    <row r="244" spans="2:12" x14ac:dyDescent="0.25">
      <c r="B244" s="954"/>
      <c r="C244" s="955"/>
      <c r="D244" s="955"/>
      <c r="E244" s="955"/>
      <c r="F244" s="955"/>
      <c r="G244" s="956"/>
      <c r="H244" s="954"/>
      <c r="I244" s="955"/>
      <c r="J244" s="955"/>
      <c r="K244" s="955"/>
      <c r="L244" s="956"/>
    </row>
    <row r="245" spans="2:12" x14ac:dyDescent="0.25">
      <c r="B245" s="954"/>
      <c r="C245" s="955"/>
      <c r="D245" s="955"/>
      <c r="E245" s="955"/>
      <c r="F245" s="955"/>
      <c r="G245" s="956"/>
      <c r="H245" s="954"/>
      <c r="I245" s="955"/>
      <c r="J245" s="955"/>
      <c r="K245" s="955"/>
      <c r="L245" s="956"/>
    </row>
    <row r="246" spans="2:12" ht="15" customHeight="1" x14ac:dyDescent="0.25">
      <c r="B246" s="1074">
        <v>29</v>
      </c>
      <c r="C246" s="1075"/>
      <c r="D246" s="1075"/>
      <c r="E246" s="1075"/>
      <c r="F246" s="1075"/>
      <c r="G246" s="1076"/>
      <c r="H246" s="1074">
        <v>30</v>
      </c>
      <c r="I246" s="1075"/>
      <c r="J246" s="1075"/>
      <c r="K246" s="1075"/>
      <c r="L246" s="1076"/>
    </row>
    <row r="247" spans="2:12" ht="15.75" thickBot="1" x14ac:dyDescent="0.3">
      <c r="B247" s="1077"/>
      <c r="C247" s="1078"/>
      <c r="D247" s="1078"/>
      <c r="E247" s="1078"/>
      <c r="F247" s="1078"/>
      <c r="G247" s="1079"/>
      <c r="H247" s="1077"/>
      <c r="I247" s="1078"/>
      <c r="J247" s="1078"/>
      <c r="K247" s="1078"/>
      <c r="L247" s="1079"/>
    </row>
    <row r="248" spans="2:12" x14ac:dyDescent="0.25">
      <c r="B248" s="957" t="s">
        <v>790</v>
      </c>
      <c r="C248" s="958"/>
      <c r="D248" s="958"/>
      <c r="E248" s="958"/>
      <c r="F248" s="958"/>
      <c r="G248" s="959"/>
      <c r="H248" s="957" t="s">
        <v>589</v>
      </c>
      <c r="I248" s="958"/>
      <c r="J248" s="958"/>
      <c r="K248" s="958"/>
      <c r="L248" s="959"/>
    </row>
    <row r="249" spans="2:12" x14ac:dyDescent="0.25">
      <c r="B249" s="954"/>
      <c r="C249" s="955"/>
      <c r="D249" s="955"/>
      <c r="E249" s="955"/>
      <c r="F249" s="955"/>
      <c r="G249" s="956"/>
      <c r="H249" s="954"/>
      <c r="I249" s="955"/>
      <c r="J249" s="955"/>
      <c r="K249" s="955"/>
      <c r="L249" s="956"/>
    </row>
    <row r="250" spans="2:12" x14ac:dyDescent="0.25">
      <c r="B250" s="954"/>
      <c r="C250" s="955"/>
      <c r="D250" s="955"/>
      <c r="E250" s="955"/>
      <c r="F250" s="955"/>
      <c r="G250" s="956"/>
      <c r="H250" s="954"/>
      <c r="I250" s="955"/>
      <c r="J250" s="955"/>
      <c r="K250" s="955"/>
      <c r="L250" s="956"/>
    </row>
    <row r="251" spans="2:12" x14ac:dyDescent="0.25">
      <c r="B251" s="954"/>
      <c r="C251" s="955"/>
      <c r="D251" s="955"/>
      <c r="E251" s="955"/>
      <c r="F251" s="955"/>
      <c r="G251" s="956"/>
      <c r="H251" s="954"/>
      <c r="I251" s="955"/>
      <c r="J251" s="955"/>
      <c r="K251" s="955"/>
      <c r="L251" s="956"/>
    </row>
    <row r="252" spans="2:12" x14ac:dyDescent="0.25">
      <c r="B252" s="954"/>
      <c r="C252" s="955"/>
      <c r="D252" s="955"/>
      <c r="E252" s="955"/>
      <c r="F252" s="955"/>
      <c r="G252" s="956"/>
      <c r="H252" s="954"/>
      <c r="I252" s="955"/>
      <c r="J252" s="955"/>
      <c r="K252" s="955"/>
      <c r="L252" s="956"/>
    </row>
    <row r="253" spans="2:12" x14ac:dyDescent="0.25">
      <c r="B253" s="954"/>
      <c r="C253" s="955"/>
      <c r="D253" s="955"/>
      <c r="E253" s="955"/>
      <c r="F253" s="955"/>
      <c r="G253" s="956"/>
      <c r="H253" s="954"/>
      <c r="I253" s="955"/>
      <c r="J253" s="955"/>
      <c r="K253" s="955"/>
      <c r="L253" s="956"/>
    </row>
    <row r="254" spans="2:12" x14ac:dyDescent="0.25">
      <c r="B254" s="954"/>
      <c r="C254" s="955"/>
      <c r="D254" s="955"/>
      <c r="E254" s="955"/>
      <c r="F254" s="955"/>
      <c r="G254" s="956"/>
      <c r="H254" s="954"/>
      <c r="I254" s="955"/>
      <c r="J254" s="955"/>
      <c r="K254" s="955"/>
      <c r="L254" s="956"/>
    </row>
    <row r="255" spans="2:12" x14ac:dyDescent="0.25">
      <c r="B255" s="954"/>
      <c r="C255" s="955"/>
      <c r="D255" s="955"/>
      <c r="E255" s="955"/>
      <c r="F255" s="955"/>
      <c r="G255" s="956"/>
      <c r="H255" s="954"/>
      <c r="I255" s="955"/>
      <c r="J255" s="955"/>
      <c r="K255" s="955"/>
      <c r="L255" s="956"/>
    </row>
    <row r="256" spans="2:12" x14ac:dyDescent="0.25">
      <c r="B256" s="954"/>
      <c r="C256" s="955"/>
      <c r="D256" s="955"/>
      <c r="E256" s="955"/>
      <c r="F256" s="955"/>
      <c r="G256" s="956"/>
      <c r="H256" s="954"/>
      <c r="I256" s="955"/>
      <c r="J256" s="955"/>
      <c r="K256" s="955"/>
      <c r="L256" s="956"/>
    </row>
    <row r="257" spans="2:12" x14ac:dyDescent="0.25">
      <c r="B257" s="954"/>
      <c r="C257" s="955"/>
      <c r="D257" s="955"/>
      <c r="E257" s="955"/>
      <c r="F257" s="955"/>
      <c r="G257" s="956"/>
      <c r="H257" s="954"/>
      <c r="I257" s="955"/>
      <c r="J257" s="955"/>
      <c r="K257" s="955"/>
      <c r="L257" s="956"/>
    </row>
    <row r="258" spans="2:12" x14ac:dyDescent="0.25">
      <c r="B258" s="954"/>
      <c r="C258" s="955"/>
      <c r="D258" s="955"/>
      <c r="E258" s="955"/>
      <c r="F258" s="955"/>
      <c r="G258" s="956"/>
      <c r="H258" s="954"/>
      <c r="I258" s="955"/>
      <c r="J258" s="955"/>
      <c r="K258" s="955"/>
      <c r="L258" s="956"/>
    </row>
    <row r="259" spans="2:12" x14ac:dyDescent="0.25">
      <c r="B259" s="954"/>
      <c r="C259" s="955"/>
      <c r="D259" s="955"/>
      <c r="E259" s="955"/>
      <c r="F259" s="955"/>
      <c r="G259" s="956"/>
      <c r="H259" s="954"/>
      <c r="I259" s="955"/>
      <c r="J259" s="955"/>
      <c r="K259" s="955"/>
      <c r="L259" s="956"/>
    </row>
    <row r="260" spans="2:12" x14ac:dyDescent="0.25">
      <c r="B260" s="954"/>
      <c r="C260" s="955"/>
      <c r="D260" s="955"/>
      <c r="E260" s="955"/>
      <c r="F260" s="955"/>
      <c r="G260" s="956"/>
      <c r="H260" s="954"/>
      <c r="I260" s="955"/>
      <c r="J260" s="955"/>
      <c r="K260" s="955"/>
      <c r="L260" s="956"/>
    </row>
    <row r="261" spans="2:12" x14ac:dyDescent="0.25">
      <c r="B261" s="954"/>
      <c r="C261" s="955"/>
      <c r="D261" s="955"/>
      <c r="E261" s="955"/>
      <c r="F261" s="955"/>
      <c r="G261" s="956"/>
      <c r="H261" s="954"/>
      <c r="I261" s="955"/>
      <c r="J261" s="955"/>
      <c r="K261" s="955"/>
      <c r="L261" s="956"/>
    </row>
    <row r="262" spans="2:12" ht="15" customHeight="1" x14ac:dyDescent="0.25">
      <c r="B262" s="1074">
        <v>31</v>
      </c>
      <c r="C262" s="1075"/>
      <c r="D262" s="1075"/>
      <c r="E262" s="1075"/>
      <c r="F262" s="1075"/>
      <c r="G262" s="1076"/>
      <c r="H262" s="1074">
        <v>32</v>
      </c>
      <c r="I262" s="1075"/>
      <c r="J262" s="1075"/>
      <c r="K262" s="1075"/>
      <c r="L262" s="1076"/>
    </row>
    <row r="263" spans="2:12" ht="15.75" thickBot="1" x14ac:dyDescent="0.3">
      <c r="B263" s="1077"/>
      <c r="C263" s="1078"/>
      <c r="D263" s="1078"/>
      <c r="E263" s="1078"/>
      <c r="F263" s="1078"/>
      <c r="G263" s="1079"/>
      <c r="H263" s="1077"/>
      <c r="I263" s="1078"/>
      <c r="J263" s="1078"/>
      <c r="K263" s="1078"/>
      <c r="L263" s="1079"/>
    </row>
    <row r="264" spans="2:12" x14ac:dyDescent="0.25">
      <c r="B264" s="957" t="s">
        <v>790</v>
      </c>
      <c r="C264" s="958"/>
      <c r="D264" s="958"/>
      <c r="E264" s="958"/>
      <c r="F264" s="958"/>
      <c r="G264" s="959"/>
      <c r="H264" s="957" t="s">
        <v>589</v>
      </c>
      <c r="I264" s="958"/>
      <c r="J264" s="958"/>
      <c r="K264" s="958"/>
      <c r="L264" s="959"/>
    </row>
    <row r="265" spans="2:12" x14ac:dyDescent="0.25">
      <c r="B265" s="954"/>
      <c r="C265" s="955"/>
      <c r="D265" s="955"/>
      <c r="E265" s="955"/>
      <c r="F265" s="955"/>
      <c r="G265" s="956"/>
      <c r="H265" s="954"/>
      <c r="I265" s="955"/>
      <c r="J265" s="955"/>
      <c r="K265" s="955"/>
      <c r="L265" s="956"/>
    </row>
    <row r="266" spans="2:12" x14ac:dyDescent="0.25">
      <c r="B266" s="954"/>
      <c r="C266" s="955"/>
      <c r="D266" s="955"/>
      <c r="E266" s="955"/>
      <c r="F266" s="955"/>
      <c r="G266" s="956"/>
      <c r="H266" s="954"/>
      <c r="I266" s="955"/>
      <c r="J266" s="955"/>
      <c r="K266" s="955"/>
      <c r="L266" s="956"/>
    </row>
    <row r="267" spans="2:12" x14ac:dyDescent="0.25">
      <c r="B267" s="954"/>
      <c r="C267" s="955"/>
      <c r="D267" s="955"/>
      <c r="E267" s="955"/>
      <c r="F267" s="955"/>
      <c r="G267" s="956"/>
      <c r="H267" s="954"/>
      <c r="I267" s="955"/>
      <c r="J267" s="955"/>
      <c r="K267" s="955"/>
      <c r="L267" s="956"/>
    </row>
    <row r="268" spans="2:12" x14ac:dyDescent="0.25">
      <c r="B268" s="954"/>
      <c r="C268" s="955"/>
      <c r="D268" s="955"/>
      <c r="E268" s="955"/>
      <c r="F268" s="955"/>
      <c r="G268" s="956"/>
      <c r="H268" s="954"/>
      <c r="I268" s="955"/>
      <c r="J268" s="955"/>
      <c r="K268" s="955"/>
      <c r="L268" s="956"/>
    </row>
    <row r="269" spans="2:12" x14ac:dyDescent="0.25">
      <c r="B269" s="954"/>
      <c r="C269" s="955"/>
      <c r="D269" s="955"/>
      <c r="E269" s="955"/>
      <c r="F269" s="955"/>
      <c r="G269" s="956"/>
      <c r="H269" s="954"/>
      <c r="I269" s="955"/>
      <c r="J269" s="955"/>
      <c r="K269" s="955"/>
      <c r="L269" s="956"/>
    </row>
    <row r="270" spans="2:12" x14ac:dyDescent="0.25">
      <c r="B270" s="954"/>
      <c r="C270" s="955"/>
      <c r="D270" s="955"/>
      <c r="E270" s="955"/>
      <c r="F270" s="955"/>
      <c r="G270" s="956"/>
      <c r="H270" s="954"/>
      <c r="I270" s="955"/>
      <c r="J270" s="955"/>
      <c r="K270" s="955"/>
      <c r="L270" s="956"/>
    </row>
    <row r="271" spans="2:12" x14ac:dyDescent="0.25">
      <c r="B271" s="954"/>
      <c r="C271" s="955"/>
      <c r="D271" s="955"/>
      <c r="E271" s="955"/>
      <c r="F271" s="955"/>
      <c r="G271" s="956"/>
      <c r="H271" s="954"/>
      <c r="I271" s="955"/>
      <c r="J271" s="955"/>
      <c r="K271" s="955"/>
      <c r="L271" s="956"/>
    </row>
    <row r="272" spans="2:12" x14ac:dyDescent="0.25">
      <c r="B272" s="954"/>
      <c r="C272" s="955"/>
      <c r="D272" s="955"/>
      <c r="E272" s="955"/>
      <c r="F272" s="955"/>
      <c r="G272" s="956"/>
      <c r="H272" s="954"/>
      <c r="I272" s="955"/>
      <c r="J272" s="955"/>
      <c r="K272" s="955"/>
      <c r="L272" s="956"/>
    </row>
    <row r="273" spans="2:12" x14ac:dyDescent="0.25">
      <c r="B273" s="954"/>
      <c r="C273" s="955"/>
      <c r="D273" s="955"/>
      <c r="E273" s="955"/>
      <c r="F273" s="955"/>
      <c r="G273" s="956"/>
      <c r="H273" s="954"/>
      <c r="I273" s="955"/>
      <c r="J273" s="955"/>
      <c r="K273" s="955"/>
      <c r="L273" s="956"/>
    </row>
    <row r="274" spans="2:12" x14ac:dyDescent="0.25">
      <c r="B274" s="954"/>
      <c r="C274" s="955"/>
      <c r="D274" s="955"/>
      <c r="E274" s="955"/>
      <c r="F274" s="955"/>
      <c r="G274" s="956"/>
      <c r="H274" s="954"/>
      <c r="I274" s="955"/>
      <c r="J274" s="955"/>
      <c r="K274" s="955"/>
      <c r="L274" s="956"/>
    </row>
    <row r="275" spans="2:12" x14ac:dyDescent="0.25">
      <c r="B275" s="954"/>
      <c r="C275" s="955"/>
      <c r="D275" s="955"/>
      <c r="E275" s="955"/>
      <c r="F275" s="955"/>
      <c r="G275" s="956"/>
      <c r="H275" s="954"/>
      <c r="I275" s="955"/>
      <c r="J275" s="955"/>
      <c r="K275" s="955"/>
      <c r="L275" s="956"/>
    </row>
    <row r="276" spans="2:12" x14ac:dyDescent="0.25">
      <c r="B276" s="954"/>
      <c r="C276" s="955"/>
      <c r="D276" s="955"/>
      <c r="E276" s="955"/>
      <c r="F276" s="955"/>
      <c r="G276" s="956"/>
      <c r="H276" s="954"/>
      <c r="I276" s="955"/>
      <c r="J276" s="955"/>
      <c r="K276" s="955"/>
      <c r="L276" s="956"/>
    </row>
    <row r="277" spans="2:12" x14ac:dyDescent="0.25">
      <c r="B277" s="954"/>
      <c r="C277" s="955"/>
      <c r="D277" s="955"/>
      <c r="E277" s="955"/>
      <c r="F277" s="955"/>
      <c r="G277" s="956"/>
      <c r="H277" s="954"/>
      <c r="I277" s="955"/>
      <c r="J277" s="955"/>
      <c r="K277" s="955"/>
      <c r="L277" s="956"/>
    </row>
    <row r="278" spans="2:12" ht="15" customHeight="1" x14ac:dyDescent="0.25">
      <c r="B278" s="1074">
        <v>33</v>
      </c>
      <c r="C278" s="1075"/>
      <c r="D278" s="1075"/>
      <c r="E278" s="1075"/>
      <c r="F278" s="1075"/>
      <c r="G278" s="1076"/>
      <c r="H278" s="1074">
        <v>34</v>
      </c>
      <c r="I278" s="1075"/>
      <c r="J278" s="1075"/>
      <c r="K278" s="1075"/>
      <c r="L278" s="1076"/>
    </row>
    <row r="279" spans="2:12" ht="15.75" thickBot="1" x14ac:dyDescent="0.3">
      <c r="B279" s="1077"/>
      <c r="C279" s="1078"/>
      <c r="D279" s="1078"/>
      <c r="E279" s="1078"/>
      <c r="F279" s="1078"/>
      <c r="G279" s="1079"/>
      <c r="H279" s="1077"/>
      <c r="I279" s="1078"/>
      <c r="J279" s="1078"/>
      <c r="K279" s="1078"/>
      <c r="L279" s="1079"/>
    </row>
    <row r="280" spans="2:12" x14ac:dyDescent="0.25">
      <c r="B280" s="957" t="s">
        <v>790</v>
      </c>
      <c r="C280" s="958"/>
      <c r="D280" s="958"/>
      <c r="E280" s="958"/>
      <c r="F280" s="958"/>
      <c r="G280" s="959"/>
      <c r="H280" s="957" t="s">
        <v>589</v>
      </c>
      <c r="I280" s="958"/>
      <c r="J280" s="958"/>
      <c r="K280" s="958"/>
      <c r="L280" s="959"/>
    </row>
    <row r="281" spans="2:12" x14ac:dyDescent="0.25">
      <c r="B281" s="954"/>
      <c r="C281" s="955"/>
      <c r="D281" s="955"/>
      <c r="E281" s="955"/>
      <c r="F281" s="955"/>
      <c r="G281" s="956"/>
      <c r="H281" s="954"/>
      <c r="I281" s="955"/>
      <c r="J281" s="955"/>
      <c r="K281" s="955"/>
      <c r="L281" s="956"/>
    </row>
    <row r="282" spans="2:12" x14ac:dyDescent="0.25">
      <c r="B282" s="954"/>
      <c r="C282" s="955"/>
      <c r="D282" s="955"/>
      <c r="E282" s="955"/>
      <c r="F282" s="955"/>
      <c r="G282" s="956"/>
      <c r="H282" s="954"/>
      <c r="I282" s="955"/>
      <c r="J282" s="955"/>
      <c r="K282" s="955"/>
      <c r="L282" s="956"/>
    </row>
    <row r="283" spans="2:12" x14ac:dyDescent="0.25">
      <c r="B283" s="954"/>
      <c r="C283" s="955"/>
      <c r="D283" s="955"/>
      <c r="E283" s="955"/>
      <c r="F283" s="955"/>
      <c r="G283" s="956"/>
      <c r="H283" s="954"/>
      <c r="I283" s="955"/>
      <c r="J283" s="955"/>
      <c r="K283" s="955"/>
      <c r="L283" s="956"/>
    </row>
    <row r="284" spans="2:12" x14ac:dyDescent="0.25">
      <c r="B284" s="954"/>
      <c r="C284" s="955"/>
      <c r="D284" s="955"/>
      <c r="E284" s="955"/>
      <c r="F284" s="955"/>
      <c r="G284" s="956"/>
      <c r="H284" s="954"/>
      <c r="I284" s="955"/>
      <c r="J284" s="955"/>
      <c r="K284" s="955"/>
      <c r="L284" s="956"/>
    </row>
    <row r="285" spans="2:12" x14ac:dyDescent="0.25">
      <c r="B285" s="954"/>
      <c r="C285" s="955"/>
      <c r="D285" s="955"/>
      <c r="E285" s="955"/>
      <c r="F285" s="955"/>
      <c r="G285" s="956"/>
      <c r="H285" s="954"/>
      <c r="I285" s="955"/>
      <c r="J285" s="955"/>
      <c r="K285" s="955"/>
      <c r="L285" s="956"/>
    </row>
    <row r="286" spans="2:12" x14ac:dyDescent="0.25">
      <c r="B286" s="954"/>
      <c r="C286" s="955"/>
      <c r="D286" s="955"/>
      <c r="E286" s="955"/>
      <c r="F286" s="955"/>
      <c r="G286" s="956"/>
      <c r="H286" s="954"/>
      <c r="I286" s="955"/>
      <c r="J286" s="955"/>
      <c r="K286" s="955"/>
      <c r="L286" s="956"/>
    </row>
    <row r="287" spans="2:12" x14ac:dyDescent="0.25">
      <c r="B287" s="954"/>
      <c r="C287" s="955"/>
      <c r="D287" s="955"/>
      <c r="E287" s="955"/>
      <c r="F287" s="955"/>
      <c r="G287" s="956"/>
      <c r="H287" s="954"/>
      <c r="I287" s="955"/>
      <c r="J287" s="955"/>
      <c r="K287" s="955"/>
      <c r="L287" s="956"/>
    </row>
    <row r="288" spans="2:12" x14ac:dyDescent="0.25">
      <c r="B288" s="954"/>
      <c r="C288" s="955"/>
      <c r="D288" s="955"/>
      <c r="E288" s="955"/>
      <c r="F288" s="955"/>
      <c r="G288" s="956"/>
      <c r="H288" s="954"/>
      <c r="I288" s="955"/>
      <c r="J288" s="955"/>
      <c r="K288" s="955"/>
      <c r="L288" s="956"/>
    </row>
    <row r="289" spans="2:12" x14ac:dyDescent="0.25">
      <c r="B289" s="954"/>
      <c r="C289" s="955"/>
      <c r="D289" s="955"/>
      <c r="E289" s="955"/>
      <c r="F289" s="955"/>
      <c r="G289" s="956"/>
      <c r="H289" s="954"/>
      <c r="I289" s="955"/>
      <c r="J289" s="955"/>
      <c r="K289" s="955"/>
      <c r="L289" s="956"/>
    </row>
    <row r="290" spans="2:12" x14ac:dyDescent="0.25">
      <c r="B290" s="954"/>
      <c r="C290" s="955"/>
      <c r="D290" s="955"/>
      <c r="E290" s="955"/>
      <c r="F290" s="955"/>
      <c r="G290" s="956"/>
      <c r="H290" s="954"/>
      <c r="I290" s="955"/>
      <c r="J290" s="955"/>
      <c r="K290" s="955"/>
      <c r="L290" s="956"/>
    </row>
    <row r="291" spans="2:12" x14ac:dyDescent="0.25">
      <c r="B291" s="954"/>
      <c r="C291" s="955"/>
      <c r="D291" s="955"/>
      <c r="E291" s="955"/>
      <c r="F291" s="955"/>
      <c r="G291" s="956"/>
      <c r="H291" s="954"/>
      <c r="I291" s="955"/>
      <c r="J291" s="955"/>
      <c r="K291" s="955"/>
      <c r="L291" s="956"/>
    </row>
    <row r="292" spans="2:12" x14ac:dyDescent="0.25">
      <c r="B292" s="954"/>
      <c r="C292" s="955"/>
      <c r="D292" s="955"/>
      <c r="E292" s="955"/>
      <c r="F292" s="955"/>
      <c r="G292" s="956"/>
      <c r="H292" s="954"/>
      <c r="I292" s="955"/>
      <c r="J292" s="955"/>
      <c r="K292" s="955"/>
      <c r="L292" s="956"/>
    </row>
    <row r="293" spans="2:12" x14ac:dyDescent="0.25">
      <c r="B293" s="954"/>
      <c r="C293" s="955"/>
      <c r="D293" s="955"/>
      <c r="E293" s="955"/>
      <c r="F293" s="955"/>
      <c r="G293" s="956"/>
      <c r="H293" s="954"/>
      <c r="I293" s="955"/>
      <c r="J293" s="955"/>
      <c r="K293" s="955"/>
      <c r="L293" s="956"/>
    </row>
    <row r="294" spans="2:12" ht="15" customHeight="1" x14ac:dyDescent="0.25">
      <c r="B294" s="1074">
        <v>35</v>
      </c>
      <c r="C294" s="1075"/>
      <c r="D294" s="1075"/>
      <c r="E294" s="1075"/>
      <c r="F294" s="1075"/>
      <c r="G294" s="1076"/>
      <c r="H294" s="1074">
        <v>36</v>
      </c>
      <c r="I294" s="1075"/>
      <c r="J294" s="1075"/>
      <c r="K294" s="1075"/>
      <c r="L294" s="1076"/>
    </row>
    <row r="295" spans="2:12" ht="15.75" thickBot="1" x14ac:dyDescent="0.3">
      <c r="B295" s="1077"/>
      <c r="C295" s="1078"/>
      <c r="D295" s="1078"/>
      <c r="E295" s="1078"/>
      <c r="F295" s="1078"/>
      <c r="G295" s="1079"/>
      <c r="H295" s="1077"/>
      <c r="I295" s="1078"/>
      <c r="J295" s="1078"/>
      <c r="K295" s="1078"/>
      <c r="L295" s="1079"/>
    </row>
    <row r="296" spans="2:12" ht="321.75" customHeight="1" thickBot="1" x14ac:dyDescent="0.3">
      <c r="B296" s="1080" t="s">
        <v>1039</v>
      </c>
      <c r="C296" s="1081"/>
      <c r="D296" s="1081"/>
      <c r="E296" s="1081"/>
      <c r="F296" s="1081"/>
      <c r="G296" s="1081"/>
      <c r="H296" s="1081"/>
      <c r="I296" s="1081"/>
      <c r="J296" s="1081"/>
      <c r="K296" s="1081"/>
      <c r="L296" s="1082"/>
    </row>
    <row r="297" spans="2:12" x14ac:dyDescent="0.25">
      <c r="B297" s="957" t="s">
        <v>588</v>
      </c>
      <c r="C297" s="958"/>
      <c r="D297" s="958"/>
      <c r="E297" s="958"/>
      <c r="F297" s="958"/>
      <c r="G297" s="959"/>
      <c r="H297" s="957" t="s">
        <v>589</v>
      </c>
      <c r="I297" s="958"/>
      <c r="J297" s="958"/>
      <c r="K297" s="958"/>
      <c r="L297" s="959"/>
    </row>
    <row r="298" spans="2:12" x14ac:dyDescent="0.25">
      <c r="B298" s="954"/>
      <c r="C298" s="955"/>
      <c r="D298" s="955"/>
      <c r="E298" s="955"/>
      <c r="F298" s="955"/>
      <c r="G298" s="956"/>
      <c r="H298" s="954"/>
      <c r="I298" s="955"/>
      <c r="J298" s="955"/>
      <c r="K298" s="955"/>
      <c r="L298" s="956"/>
    </row>
    <row r="299" spans="2:12" x14ac:dyDescent="0.25">
      <c r="B299" s="954"/>
      <c r="C299" s="955"/>
      <c r="D299" s="955"/>
      <c r="E299" s="955"/>
      <c r="F299" s="955"/>
      <c r="G299" s="956"/>
      <c r="H299" s="954"/>
      <c r="I299" s="955"/>
      <c r="J299" s="955"/>
      <c r="K299" s="955"/>
      <c r="L299" s="956"/>
    </row>
    <row r="300" spans="2:12" x14ac:dyDescent="0.25">
      <c r="B300" s="954"/>
      <c r="C300" s="955"/>
      <c r="D300" s="955"/>
      <c r="E300" s="955"/>
      <c r="F300" s="955"/>
      <c r="G300" s="956"/>
      <c r="H300" s="954"/>
      <c r="I300" s="955"/>
      <c r="J300" s="955"/>
      <c r="K300" s="955"/>
      <c r="L300" s="956"/>
    </row>
    <row r="301" spans="2:12" x14ac:dyDescent="0.25">
      <c r="B301" s="954"/>
      <c r="C301" s="955"/>
      <c r="D301" s="955"/>
      <c r="E301" s="955"/>
      <c r="F301" s="955"/>
      <c r="G301" s="956"/>
      <c r="H301" s="954"/>
      <c r="I301" s="955"/>
      <c r="J301" s="955"/>
      <c r="K301" s="955"/>
      <c r="L301" s="956"/>
    </row>
    <row r="302" spans="2:12" x14ac:dyDescent="0.25">
      <c r="B302" s="954"/>
      <c r="C302" s="955"/>
      <c r="D302" s="955"/>
      <c r="E302" s="955"/>
      <c r="F302" s="955"/>
      <c r="G302" s="956"/>
      <c r="H302" s="954"/>
      <c r="I302" s="955"/>
      <c r="J302" s="955"/>
      <c r="K302" s="955"/>
      <c r="L302" s="956"/>
    </row>
    <row r="303" spans="2:12" x14ac:dyDescent="0.25">
      <c r="B303" s="954"/>
      <c r="C303" s="955"/>
      <c r="D303" s="955"/>
      <c r="E303" s="955"/>
      <c r="F303" s="955"/>
      <c r="G303" s="956"/>
      <c r="H303" s="954"/>
      <c r="I303" s="955"/>
      <c r="J303" s="955"/>
      <c r="K303" s="955"/>
      <c r="L303" s="956"/>
    </row>
    <row r="304" spans="2:12" x14ac:dyDescent="0.25">
      <c r="B304" s="954"/>
      <c r="C304" s="955"/>
      <c r="D304" s="955"/>
      <c r="E304" s="955"/>
      <c r="F304" s="955"/>
      <c r="G304" s="956"/>
      <c r="H304" s="954"/>
      <c r="I304" s="955"/>
      <c r="J304" s="955"/>
      <c r="K304" s="955"/>
      <c r="L304" s="956"/>
    </row>
    <row r="305" spans="2:12" x14ac:dyDescent="0.25">
      <c r="B305" s="954"/>
      <c r="C305" s="955"/>
      <c r="D305" s="955"/>
      <c r="E305" s="955"/>
      <c r="F305" s="955"/>
      <c r="G305" s="956"/>
      <c r="H305" s="954"/>
      <c r="I305" s="955"/>
      <c r="J305" s="955"/>
      <c r="K305" s="955"/>
      <c r="L305" s="956"/>
    </row>
    <row r="306" spans="2:12" x14ac:dyDescent="0.25">
      <c r="B306" s="954"/>
      <c r="C306" s="955"/>
      <c r="D306" s="955"/>
      <c r="E306" s="955"/>
      <c r="F306" s="955"/>
      <c r="G306" s="956"/>
      <c r="H306" s="954"/>
      <c r="I306" s="955"/>
      <c r="J306" s="955"/>
      <c r="K306" s="955"/>
      <c r="L306" s="956"/>
    </row>
    <row r="307" spans="2:12" x14ac:dyDescent="0.25">
      <c r="B307" s="954"/>
      <c r="C307" s="955"/>
      <c r="D307" s="955"/>
      <c r="E307" s="955"/>
      <c r="F307" s="955"/>
      <c r="G307" s="956"/>
      <c r="H307" s="954"/>
      <c r="I307" s="955"/>
      <c r="J307" s="955"/>
      <c r="K307" s="955"/>
      <c r="L307" s="956"/>
    </row>
    <row r="308" spans="2:12" x14ac:dyDescent="0.25">
      <c r="B308" s="954"/>
      <c r="C308" s="955"/>
      <c r="D308" s="955"/>
      <c r="E308" s="955"/>
      <c r="F308" s="955"/>
      <c r="G308" s="956"/>
      <c r="H308" s="954"/>
      <c r="I308" s="955"/>
      <c r="J308" s="955"/>
      <c r="K308" s="955"/>
      <c r="L308" s="956"/>
    </row>
    <row r="309" spans="2:12" x14ac:dyDescent="0.25">
      <c r="B309" s="954"/>
      <c r="C309" s="955"/>
      <c r="D309" s="955"/>
      <c r="E309" s="955"/>
      <c r="F309" s="955"/>
      <c r="G309" s="956"/>
      <c r="H309" s="954"/>
      <c r="I309" s="955"/>
      <c r="J309" s="955"/>
      <c r="K309" s="955"/>
      <c r="L309" s="956"/>
    </row>
    <row r="310" spans="2:12" x14ac:dyDescent="0.25">
      <c r="B310" s="954"/>
      <c r="C310" s="955"/>
      <c r="D310" s="955"/>
      <c r="E310" s="955"/>
      <c r="F310" s="955"/>
      <c r="G310" s="956"/>
      <c r="H310" s="954"/>
      <c r="I310" s="955"/>
      <c r="J310" s="955"/>
      <c r="K310" s="955"/>
      <c r="L310" s="956"/>
    </row>
    <row r="311" spans="2:12" ht="15" customHeight="1" x14ac:dyDescent="0.25">
      <c r="B311" s="1074">
        <v>37</v>
      </c>
      <c r="C311" s="1075"/>
      <c r="D311" s="1075"/>
      <c r="E311" s="1075"/>
      <c r="F311" s="1075"/>
      <c r="G311" s="1076"/>
      <c r="H311" s="1074">
        <v>38</v>
      </c>
      <c r="I311" s="1075"/>
      <c r="J311" s="1075"/>
      <c r="K311" s="1075"/>
      <c r="L311" s="1076"/>
    </row>
    <row r="312" spans="2:12" ht="15.75" thickBot="1" x14ac:dyDescent="0.3">
      <c r="B312" s="1077"/>
      <c r="C312" s="1078"/>
      <c r="D312" s="1078"/>
      <c r="E312" s="1078"/>
      <c r="F312" s="1078"/>
      <c r="G312" s="1079"/>
      <c r="H312" s="1077"/>
      <c r="I312" s="1078"/>
      <c r="J312" s="1078"/>
      <c r="K312" s="1078"/>
      <c r="L312" s="1079"/>
    </row>
    <row r="313" spans="2:12" x14ac:dyDescent="0.25">
      <c r="B313" s="957" t="s">
        <v>588</v>
      </c>
      <c r="C313" s="958"/>
      <c r="D313" s="958"/>
      <c r="E313" s="958"/>
      <c r="F313" s="958"/>
      <c r="G313" s="959"/>
      <c r="H313" s="957" t="s">
        <v>589</v>
      </c>
      <c r="I313" s="958"/>
      <c r="J313" s="958"/>
      <c r="K313" s="958"/>
      <c r="L313" s="959"/>
    </row>
    <row r="314" spans="2:12" x14ac:dyDescent="0.25">
      <c r="B314" s="954"/>
      <c r="C314" s="955"/>
      <c r="D314" s="955"/>
      <c r="E314" s="955"/>
      <c r="F314" s="955"/>
      <c r="G314" s="956"/>
      <c r="H314" s="954"/>
      <c r="I314" s="955"/>
      <c r="J314" s="955"/>
      <c r="K314" s="955"/>
      <c r="L314" s="956"/>
    </row>
    <row r="315" spans="2:12" x14ac:dyDescent="0.25">
      <c r="B315" s="954"/>
      <c r="C315" s="955"/>
      <c r="D315" s="955"/>
      <c r="E315" s="955"/>
      <c r="F315" s="955"/>
      <c r="G315" s="956"/>
      <c r="H315" s="954"/>
      <c r="I315" s="955"/>
      <c r="J315" s="955"/>
      <c r="K315" s="955"/>
      <c r="L315" s="956"/>
    </row>
    <row r="316" spans="2:12" x14ac:dyDescent="0.25">
      <c r="B316" s="954"/>
      <c r="C316" s="955"/>
      <c r="D316" s="955"/>
      <c r="E316" s="955"/>
      <c r="F316" s="955"/>
      <c r="G316" s="956"/>
      <c r="H316" s="954"/>
      <c r="I316" s="955"/>
      <c r="J316" s="955"/>
      <c r="K316" s="955"/>
      <c r="L316" s="956"/>
    </row>
    <row r="317" spans="2:12" x14ac:dyDescent="0.25">
      <c r="B317" s="954"/>
      <c r="C317" s="955"/>
      <c r="D317" s="955"/>
      <c r="E317" s="955"/>
      <c r="F317" s="955"/>
      <c r="G317" s="956"/>
      <c r="H317" s="954"/>
      <c r="I317" s="955"/>
      <c r="J317" s="955"/>
      <c r="K317" s="955"/>
      <c r="L317" s="956"/>
    </row>
    <row r="318" spans="2:12" x14ac:dyDescent="0.25">
      <c r="B318" s="954"/>
      <c r="C318" s="955"/>
      <c r="D318" s="955"/>
      <c r="E318" s="955"/>
      <c r="F318" s="955"/>
      <c r="G318" s="956"/>
      <c r="H318" s="954"/>
      <c r="I318" s="955"/>
      <c r="J318" s="955"/>
      <c r="K318" s="955"/>
      <c r="L318" s="956"/>
    </row>
    <row r="319" spans="2:12" x14ac:dyDescent="0.25">
      <c r="B319" s="954"/>
      <c r="C319" s="955"/>
      <c r="D319" s="955"/>
      <c r="E319" s="955"/>
      <c r="F319" s="955"/>
      <c r="G319" s="956"/>
      <c r="H319" s="954"/>
      <c r="I319" s="955"/>
      <c r="J319" s="955"/>
      <c r="K319" s="955"/>
      <c r="L319" s="956"/>
    </row>
    <row r="320" spans="2:12" x14ac:dyDescent="0.25">
      <c r="B320" s="954"/>
      <c r="C320" s="955"/>
      <c r="D320" s="955"/>
      <c r="E320" s="955"/>
      <c r="F320" s="955"/>
      <c r="G320" s="956"/>
      <c r="H320" s="954"/>
      <c r="I320" s="955"/>
      <c r="J320" s="955"/>
      <c r="K320" s="955"/>
      <c r="L320" s="956"/>
    </row>
    <row r="321" spans="2:12" x14ac:dyDescent="0.25">
      <c r="B321" s="954"/>
      <c r="C321" s="955"/>
      <c r="D321" s="955"/>
      <c r="E321" s="955"/>
      <c r="F321" s="955"/>
      <c r="G321" s="956"/>
      <c r="H321" s="954"/>
      <c r="I321" s="955"/>
      <c r="J321" s="955"/>
      <c r="K321" s="955"/>
      <c r="L321" s="956"/>
    </row>
    <row r="322" spans="2:12" x14ac:dyDescent="0.25">
      <c r="B322" s="954"/>
      <c r="C322" s="955"/>
      <c r="D322" s="955"/>
      <c r="E322" s="955"/>
      <c r="F322" s="955"/>
      <c r="G322" s="956"/>
      <c r="H322" s="954"/>
      <c r="I322" s="955"/>
      <c r="J322" s="955"/>
      <c r="K322" s="955"/>
      <c r="L322" s="956"/>
    </row>
    <row r="323" spans="2:12" x14ac:dyDescent="0.25">
      <c r="B323" s="954"/>
      <c r="C323" s="955"/>
      <c r="D323" s="955"/>
      <c r="E323" s="955"/>
      <c r="F323" s="955"/>
      <c r="G323" s="956"/>
      <c r="H323" s="954"/>
      <c r="I323" s="955"/>
      <c r="J323" s="955"/>
      <c r="K323" s="955"/>
      <c r="L323" s="956"/>
    </row>
    <row r="324" spans="2:12" x14ac:dyDescent="0.25">
      <c r="B324" s="954"/>
      <c r="C324" s="955"/>
      <c r="D324" s="955"/>
      <c r="E324" s="955"/>
      <c r="F324" s="955"/>
      <c r="G324" s="956"/>
      <c r="H324" s="954"/>
      <c r="I324" s="955"/>
      <c r="J324" s="955"/>
      <c r="K324" s="955"/>
      <c r="L324" s="956"/>
    </row>
    <row r="325" spans="2:12" x14ac:dyDescent="0.25">
      <c r="B325" s="954"/>
      <c r="C325" s="955"/>
      <c r="D325" s="955"/>
      <c r="E325" s="955"/>
      <c r="F325" s="955"/>
      <c r="G325" s="956"/>
      <c r="H325" s="954"/>
      <c r="I325" s="955"/>
      <c r="J325" s="955"/>
      <c r="K325" s="955"/>
      <c r="L325" s="956"/>
    </row>
    <row r="326" spans="2:12" x14ac:dyDescent="0.25">
      <c r="B326" s="954"/>
      <c r="C326" s="955"/>
      <c r="D326" s="955"/>
      <c r="E326" s="955"/>
      <c r="F326" s="955"/>
      <c r="G326" s="956"/>
      <c r="H326" s="954"/>
      <c r="I326" s="955"/>
      <c r="J326" s="955"/>
      <c r="K326" s="955"/>
      <c r="L326" s="956"/>
    </row>
    <row r="327" spans="2:12" ht="15" customHeight="1" x14ac:dyDescent="0.25">
      <c r="B327" s="1074">
        <v>39</v>
      </c>
      <c r="C327" s="1075"/>
      <c r="D327" s="1075"/>
      <c r="E327" s="1075"/>
      <c r="F327" s="1075"/>
      <c r="G327" s="1076"/>
      <c r="H327" s="1074">
        <v>40</v>
      </c>
      <c r="I327" s="1075"/>
      <c r="J327" s="1075"/>
      <c r="K327" s="1075"/>
      <c r="L327" s="1076"/>
    </row>
    <row r="328" spans="2:12" ht="15.75" thickBot="1" x14ac:dyDescent="0.3">
      <c r="B328" s="1077"/>
      <c r="C328" s="1078"/>
      <c r="D328" s="1078"/>
      <c r="E328" s="1078"/>
      <c r="F328" s="1078"/>
      <c r="G328" s="1079"/>
      <c r="H328" s="1077"/>
      <c r="I328" s="1078"/>
      <c r="J328" s="1078"/>
      <c r="K328" s="1078"/>
      <c r="L328" s="1079"/>
    </row>
    <row r="329" spans="2:12" x14ac:dyDescent="0.25">
      <c r="B329" s="957" t="s">
        <v>588</v>
      </c>
      <c r="C329" s="958"/>
      <c r="D329" s="958"/>
      <c r="E329" s="958"/>
      <c r="F329" s="958"/>
      <c r="G329" s="959"/>
      <c r="H329" s="957" t="s">
        <v>589</v>
      </c>
      <c r="I329" s="958"/>
      <c r="J329" s="958"/>
      <c r="K329" s="958"/>
      <c r="L329" s="959"/>
    </row>
    <row r="330" spans="2:12" x14ac:dyDescent="0.25">
      <c r="B330" s="954"/>
      <c r="C330" s="955"/>
      <c r="D330" s="955"/>
      <c r="E330" s="955"/>
      <c r="F330" s="955"/>
      <c r="G330" s="956"/>
      <c r="H330" s="954"/>
      <c r="I330" s="955"/>
      <c r="J330" s="955"/>
      <c r="K330" s="955"/>
      <c r="L330" s="956"/>
    </row>
    <row r="331" spans="2:12" x14ac:dyDescent="0.25">
      <c r="B331" s="954"/>
      <c r="C331" s="955"/>
      <c r="D331" s="955"/>
      <c r="E331" s="955"/>
      <c r="F331" s="955"/>
      <c r="G331" s="956"/>
      <c r="H331" s="954"/>
      <c r="I331" s="955"/>
      <c r="J331" s="955"/>
      <c r="K331" s="955"/>
      <c r="L331" s="956"/>
    </row>
    <row r="332" spans="2:12" x14ac:dyDescent="0.25">
      <c r="B332" s="954"/>
      <c r="C332" s="955"/>
      <c r="D332" s="955"/>
      <c r="E332" s="955"/>
      <c r="F332" s="955"/>
      <c r="G332" s="956"/>
      <c r="H332" s="954"/>
      <c r="I332" s="955"/>
      <c r="J332" s="955"/>
      <c r="K332" s="955"/>
      <c r="L332" s="956"/>
    </row>
    <row r="333" spans="2:12" x14ac:dyDescent="0.25">
      <c r="B333" s="954"/>
      <c r="C333" s="955"/>
      <c r="D333" s="955"/>
      <c r="E333" s="955"/>
      <c r="F333" s="955"/>
      <c r="G333" s="956"/>
      <c r="H333" s="954"/>
      <c r="I333" s="955"/>
      <c r="J333" s="955"/>
      <c r="K333" s="955"/>
      <c r="L333" s="956"/>
    </row>
    <row r="334" spans="2:12" x14ac:dyDescent="0.25">
      <c r="B334" s="954"/>
      <c r="C334" s="955"/>
      <c r="D334" s="955"/>
      <c r="E334" s="955"/>
      <c r="F334" s="955"/>
      <c r="G334" s="956"/>
      <c r="H334" s="954"/>
      <c r="I334" s="955"/>
      <c r="J334" s="955"/>
      <c r="K334" s="955"/>
      <c r="L334" s="956"/>
    </row>
    <row r="335" spans="2:12" x14ac:dyDescent="0.25">
      <c r="B335" s="954"/>
      <c r="C335" s="955"/>
      <c r="D335" s="955"/>
      <c r="E335" s="955"/>
      <c r="F335" s="955"/>
      <c r="G335" s="956"/>
      <c r="H335" s="954"/>
      <c r="I335" s="955"/>
      <c r="J335" s="955"/>
      <c r="K335" s="955"/>
      <c r="L335" s="956"/>
    </row>
    <row r="336" spans="2:12" x14ac:dyDescent="0.25">
      <c r="B336" s="954"/>
      <c r="C336" s="955"/>
      <c r="D336" s="955"/>
      <c r="E336" s="955"/>
      <c r="F336" s="955"/>
      <c r="G336" s="956"/>
      <c r="H336" s="954"/>
      <c r="I336" s="955"/>
      <c r="J336" s="955"/>
      <c r="K336" s="955"/>
      <c r="L336" s="956"/>
    </row>
    <row r="337" spans="2:12" x14ac:dyDescent="0.25">
      <c r="B337" s="954"/>
      <c r="C337" s="955"/>
      <c r="D337" s="955"/>
      <c r="E337" s="955"/>
      <c r="F337" s="955"/>
      <c r="G337" s="956"/>
      <c r="H337" s="954"/>
      <c r="I337" s="955"/>
      <c r="J337" s="955"/>
      <c r="K337" s="955"/>
      <c r="L337" s="956"/>
    </row>
    <row r="338" spans="2:12" x14ac:dyDescent="0.25">
      <c r="B338" s="954"/>
      <c r="C338" s="955"/>
      <c r="D338" s="955"/>
      <c r="E338" s="955"/>
      <c r="F338" s="955"/>
      <c r="G338" s="956"/>
      <c r="H338" s="954"/>
      <c r="I338" s="955"/>
      <c r="J338" s="955"/>
      <c r="K338" s="955"/>
      <c r="L338" s="956"/>
    </row>
    <row r="339" spans="2:12" x14ac:dyDescent="0.25">
      <c r="B339" s="954"/>
      <c r="C339" s="955"/>
      <c r="D339" s="955"/>
      <c r="E339" s="955"/>
      <c r="F339" s="955"/>
      <c r="G339" s="956"/>
      <c r="H339" s="954"/>
      <c r="I339" s="955"/>
      <c r="J339" s="955"/>
      <c r="K339" s="955"/>
      <c r="L339" s="956"/>
    </row>
    <row r="340" spans="2:12" x14ac:dyDescent="0.25">
      <c r="B340" s="954"/>
      <c r="C340" s="955"/>
      <c r="D340" s="955"/>
      <c r="E340" s="955"/>
      <c r="F340" s="955"/>
      <c r="G340" s="956"/>
      <c r="H340" s="954"/>
      <c r="I340" s="955"/>
      <c r="J340" s="955"/>
      <c r="K340" s="955"/>
      <c r="L340" s="956"/>
    </row>
    <row r="341" spans="2:12" x14ac:dyDescent="0.25">
      <c r="B341" s="954"/>
      <c r="C341" s="955"/>
      <c r="D341" s="955"/>
      <c r="E341" s="955"/>
      <c r="F341" s="955"/>
      <c r="G341" s="956"/>
      <c r="H341" s="954"/>
      <c r="I341" s="955"/>
      <c r="J341" s="955"/>
      <c r="K341" s="955"/>
      <c r="L341" s="956"/>
    </row>
    <row r="342" spans="2:12" x14ac:dyDescent="0.25">
      <c r="B342" s="954"/>
      <c r="C342" s="955"/>
      <c r="D342" s="955"/>
      <c r="E342" s="955"/>
      <c r="F342" s="955"/>
      <c r="G342" s="956"/>
      <c r="H342" s="954"/>
      <c r="I342" s="955"/>
      <c r="J342" s="955"/>
      <c r="K342" s="955"/>
      <c r="L342" s="956"/>
    </row>
    <row r="343" spans="2:12" ht="15" customHeight="1" x14ac:dyDescent="0.25">
      <c r="B343" s="1074">
        <v>41</v>
      </c>
      <c r="C343" s="1075"/>
      <c r="D343" s="1075"/>
      <c r="E343" s="1075"/>
      <c r="F343" s="1075"/>
      <c r="G343" s="1076"/>
      <c r="H343" s="1074">
        <v>42</v>
      </c>
      <c r="I343" s="1075"/>
      <c r="J343" s="1075"/>
      <c r="K343" s="1075"/>
      <c r="L343" s="1076"/>
    </row>
    <row r="344" spans="2:12" ht="15.75" thickBot="1" x14ac:dyDescent="0.3">
      <c r="B344" s="1077"/>
      <c r="C344" s="1078"/>
      <c r="D344" s="1078"/>
      <c r="E344" s="1078"/>
      <c r="F344" s="1078"/>
      <c r="G344" s="1079"/>
      <c r="H344" s="1077"/>
      <c r="I344" s="1078"/>
      <c r="J344" s="1078"/>
      <c r="K344" s="1078"/>
      <c r="L344" s="1079"/>
    </row>
    <row r="345" spans="2:12" ht="64.5" customHeight="1" thickBot="1" x14ac:dyDescent="0.3">
      <c r="B345" s="1080" t="s">
        <v>1040</v>
      </c>
      <c r="C345" s="1081"/>
      <c r="D345" s="1081"/>
      <c r="E345" s="1081"/>
      <c r="F345" s="1081"/>
      <c r="G345" s="1081"/>
      <c r="H345" s="1081"/>
      <c r="I345" s="1081"/>
      <c r="J345" s="1081"/>
      <c r="K345" s="1081"/>
      <c r="L345" s="1082"/>
    </row>
    <row r="346" spans="2:12" x14ac:dyDescent="0.25">
      <c r="B346" s="957" t="s">
        <v>790</v>
      </c>
      <c r="C346" s="958"/>
      <c r="D346" s="958"/>
      <c r="E346" s="958"/>
      <c r="F346" s="958"/>
      <c r="G346" s="959"/>
      <c r="H346" s="957" t="s">
        <v>589</v>
      </c>
      <c r="I346" s="958"/>
      <c r="J346" s="958"/>
      <c r="K346" s="958"/>
      <c r="L346" s="959"/>
    </row>
    <row r="347" spans="2:12" x14ac:dyDescent="0.25">
      <c r="B347" s="954"/>
      <c r="C347" s="955"/>
      <c r="D347" s="955"/>
      <c r="E347" s="955"/>
      <c r="F347" s="955"/>
      <c r="G347" s="956"/>
      <c r="H347" s="954"/>
      <c r="I347" s="955"/>
      <c r="J347" s="955"/>
      <c r="K347" s="955"/>
      <c r="L347" s="956"/>
    </row>
    <row r="348" spans="2:12" x14ac:dyDescent="0.25">
      <c r="B348" s="954"/>
      <c r="C348" s="955"/>
      <c r="D348" s="955"/>
      <c r="E348" s="955"/>
      <c r="F348" s="955"/>
      <c r="G348" s="956"/>
      <c r="H348" s="954"/>
      <c r="I348" s="955"/>
      <c r="J348" s="955"/>
      <c r="K348" s="955"/>
      <c r="L348" s="956"/>
    </row>
    <row r="349" spans="2:12" x14ac:dyDescent="0.25">
      <c r="B349" s="954"/>
      <c r="C349" s="955"/>
      <c r="D349" s="955"/>
      <c r="E349" s="955"/>
      <c r="F349" s="955"/>
      <c r="G349" s="956"/>
      <c r="H349" s="954"/>
      <c r="I349" s="955"/>
      <c r="J349" s="955"/>
      <c r="K349" s="955"/>
      <c r="L349" s="956"/>
    </row>
    <row r="350" spans="2:12" x14ac:dyDescent="0.25">
      <c r="B350" s="954"/>
      <c r="C350" s="955"/>
      <c r="D350" s="955"/>
      <c r="E350" s="955"/>
      <c r="F350" s="955"/>
      <c r="G350" s="956"/>
      <c r="H350" s="954"/>
      <c r="I350" s="955"/>
      <c r="J350" s="955"/>
      <c r="K350" s="955"/>
      <c r="L350" s="956"/>
    </row>
    <row r="351" spans="2:12" x14ac:dyDescent="0.25">
      <c r="B351" s="954"/>
      <c r="C351" s="955"/>
      <c r="D351" s="955"/>
      <c r="E351" s="955"/>
      <c r="F351" s="955"/>
      <c r="G351" s="956"/>
      <c r="H351" s="954"/>
      <c r="I351" s="955"/>
      <c r="J351" s="955"/>
      <c r="K351" s="955"/>
      <c r="L351" s="956"/>
    </row>
    <row r="352" spans="2:12" x14ac:dyDescent="0.25">
      <c r="B352" s="954"/>
      <c r="C352" s="955"/>
      <c r="D352" s="955"/>
      <c r="E352" s="955"/>
      <c r="F352" s="955"/>
      <c r="G352" s="956"/>
      <c r="H352" s="954"/>
      <c r="I352" s="955"/>
      <c r="J352" s="955"/>
      <c r="K352" s="955"/>
      <c r="L352" s="956"/>
    </row>
    <row r="353" spans="2:12" x14ac:dyDescent="0.25">
      <c r="B353" s="954"/>
      <c r="C353" s="955"/>
      <c r="D353" s="955"/>
      <c r="E353" s="955"/>
      <c r="F353" s="955"/>
      <c r="G353" s="956"/>
      <c r="H353" s="954"/>
      <c r="I353" s="955"/>
      <c r="J353" s="955"/>
      <c r="K353" s="955"/>
      <c r="L353" s="956"/>
    </row>
    <row r="354" spans="2:12" x14ac:dyDescent="0.25">
      <c r="B354" s="954"/>
      <c r="C354" s="955"/>
      <c r="D354" s="955"/>
      <c r="E354" s="955"/>
      <c r="F354" s="955"/>
      <c r="G354" s="956"/>
      <c r="H354" s="954"/>
      <c r="I354" s="955"/>
      <c r="J354" s="955"/>
      <c r="K354" s="955"/>
      <c r="L354" s="956"/>
    </row>
    <row r="355" spans="2:12" x14ac:dyDescent="0.25">
      <c r="B355" s="954"/>
      <c r="C355" s="955"/>
      <c r="D355" s="955"/>
      <c r="E355" s="955"/>
      <c r="F355" s="955"/>
      <c r="G355" s="956"/>
      <c r="H355" s="954"/>
      <c r="I355" s="955"/>
      <c r="J355" s="955"/>
      <c r="K355" s="955"/>
      <c r="L355" s="956"/>
    </row>
    <row r="356" spans="2:12" x14ac:dyDescent="0.25">
      <c r="B356" s="954"/>
      <c r="C356" s="955"/>
      <c r="D356" s="955"/>
      <c r="E356" s="955"/>
      <c r="F356" s="955"/>
      <c r="G356" s="956"/>
      <c r="H356" s="954"/>
      <c r="I356" s="955"/>
      <c r="J356" s="955"/>
      <c r="K356" s="955"/>
      <c r="L356" s="956"/>
    </row>
    <row r="357" spans="2:12" x14ac:dyDescent="0.25">
      <c r="B357" s="954"/>
      <c r="C357" s="955"/>
      <c r="D357" s="955"/>
      <c r="E357" s="955"/>
      <c r="F357" s="955"/>
      <c r="G357" s="956"/>
      <c r="H357" s="954"/>
      <c r="I357" s="955"/>
      <c r="J357" s="955"/>
      <c r="K357" s="955"/>
      <c r="L357" s="956"/>
    </row>
    <row r="358" spans="2:12" x14ac:dyDescent="0.25">
      <c r="B358" s="954"/>
      <c r="C358" s="955"/>
      <c r="D358" s="955"/>
      <c r="E358" s="955"/>
      <c r="F358" s="955"/>
      <c r="G358" s="956"/>
      <c r="H358" s="954"/>
      <c r="I358" s="955"/>
      <c r="J358" s="955"/>
      <c r="K358" s="955"/>
      <c r="L358" s="956"/>
    </row>
    <row r="359" spans="2:12" x14ac:dyDescent="0.25">
      <c r="B359" s="954"/>
      <c r="C359" s="955"/>
      <c r="D359" s="955"/>
      <c r="E359" s="955"/>
      <c r="F359" s="955"/>
      <c r="G359" s="956"/>
      <c r="H359" s="954"/>
      <c r="I359" s="955"/>
      <c r="J359" s="955"/>
      <c r="K359" s="955"/>
      <c r="L359" s="956"/>
    </row>
    <row r="360" spans="2:12" ht="15" customHeight="1" x14ac:dyDescent="0.25">
      <c r="B360" s="1074">
        <v>43</v>
      </c>
      <c r="C360" s="1075"/>
      <c r="D360" s="1075"/>
      <c r="E360" s="1075"/>
      <c r="F360" s="1075"/>
      <c r="G360" s="1076"/>
      <c r="H360" s="1074">
        <v>44</v>
      </c>
      <c r="I360" s="1075"/>
      <c r="J360" s="1075"/>
      <c r="K360" s="1075"/>
      <c r="L360" s="1076"/>
    </row>
    <row r="361" spans="2:12" ht="15.75" thickBot="1" x14ac:dyDescent="0.3">
      <c r="B361" s="1077"/>
      <c r="C361" s="1078"/>
      <c r="D361" s="1078"/>
      <c r="E361" s="1078"/>
      <c r="F361" s="1078"/>
      <c r="G361" s="1079"/>
      <c r="H361" s="1077"/>
      <c r="I361" s="1078"/>
      <c r="J361" s="1078"/>
      <c r="K361" s="1078"/>
      <c r="L361" s="1079"/>
    </row>
    <row r="362" spans="2:12" x14ac:dyDescent="0.25">
      <c r="B362" s="957" t="s">
        <v>790</v>
      </c>
      <c r="C362" s="958"/>
      <c r="D362" s="958"/>
      <c r="E362" s="958"/>
      <c r="F362" s="958"/>
      <c r="G362" s="959"/>
      <c r="H362" s="957" t="s">
        <v>589</v>
      </c>
      <c r="I362" s="958"/>
      <c r="J362" s="958"/>
      <c r="K362" s="958"/>
      <c r="L362" s="959"/>
    </row>
    <row r="363" spans="2:12" x14ac:dyDescent="0.25">
      <c r="B363" s="954"/>
      <c r="C363" s="955"/>
      <c r="D363" s="955"/>
      <c r="E363" s="955"/>
      <c r="F363" s="955"/>
      <c r="G363" s="956"/>
      <c r="H363" s="954"/>
      <c r="I363" s="955"/>
      <c r="J363" s="955"/>
      <c r="K363" s="955"/>
      <c r="L363" s="956"/>
    </row>
    <row r="364" spans="2:12" x14ac:dyDescent="0.25">
      <c r="B364" s="954"/>
      <c r="C364" s="955"/>
      <c r="D364" s="955"/>
      <c r="E364" s="955"/>
      <c r="F364" s="955"/>
      <c r="G364" s="956"/>
      <c r="H364" s="954"/>
      <c r="I364" s="955"/>
      <c r="J364" s="955"/>
      <c r="K364" s="955"/>
      <c r="L364" s="956"/>
    </row>
    <row r="365" spans="2:12" x14ac:dyDescent="0.25">
      <c r="B365" s="954"/>
      <c r="C365" s="955"/>
      <c r="D365" s="955"/>
      <c r="E365" s="955"/>
      <c r="F365" s="955"/>
      <c r="G365" s="956"/>
      <c r="H365" s="954"/>
      <c r="I365" s="955"/>
      <c r="J365" s="955"/>
      <c r="K365" s="955"/>
      <c r="L365" s="956"/>
    </row>
    <row r="366" spans="2:12" x14ac:dyDescent="0.25">
      <c r="B366" s="954"/>
      <c r="C366" s="955"/>
      <c r="D366" s="955"/>
      <c r="E366" s="955"/>
      <c r="F366" s="955"/>
      <c r="G366" s="956"/>
      <c r="H366" s="954"/>
      <c r="I366" s="955"/>
      <c r="J366" s="955"/>
      <c r="K366" s="955"/>
      <c r="L366" s="956"/>
    </row>
    <row r="367" spans="2:12" x14ac:dyDescent="0.25">
      <c r="B367" s="954"/>
      <c r="C367" s="955"/>
      <c r="D367" s="955"/>
      <c r="E367" s="955"/>
      <c r="F367" s="955"/>
      <c r="G367" s="956"/>
      <c r="H367" s="954"/>
      <c r="I367" s="955"/>
      <c r="J367" s="955"/>
      <c r="K367" s="955"/>
      <c r="L367" s="956"/>
    </row>
    <row r="368" spans="2:12" x14ac:dyDescent="0.25">
      <c r="B368" s="954"/>
      <c r="C368" s="955"/>
      <c r="D368" s="955"/>
      <c r="E368" s="955"/>
      <c r="F368" s="955"/>
      <c r="G368" s="956"/>
      <c r="H368" s="954"/>
      <c r="I368" s="955"/>
      <c r="J368" s="955"/>
      <c r="K368" s="955"/>
      <c r="L368" s="956"/>
    </row>
    <row r="369" spans="2:12" x14ac:dyDescent="0.25">
      <c r="B369" s="954"/>
      <c r="C369" s="955"/>
      <c r="D369" s="955"/>
      <c r="E369" s="955"/>
      <c r="F369" s="955"/>
      <c r="G369" s="956"/>
      <c r="H369" s="954"/>
      <c r="I369" s="955"/>
      <c r="J369" s="955"/>
      <c r="K369" s="955"/>
      <c r="L369" s="956"/>
    </row>
    <row r="370" spans="2:12" x14ac:dyDescent="0.25">
      <c r="B370" s="954"/>
      <c r="C370" s="955"/>
      <c r="D370" s="955"/>
      <c r="E370" s="955"/>
      <c r="F370" s="955"/>
      <c r="G370" s="956"/>
      <c r="H370" s="954"/>
      <c r="I370" s="955"/>
      <c r="J370" s="955"/>
      <c r="K370" s="955"/>
      <c r="L370" s="956"/>
    </row>
    <row r="371" spans="2:12" x14ac:dyDescent="0.25">
      <c r="B371" s="954"/>
      <c r="C371" s="955"/>
      <c r="D371" s="955"/>
      <c r="E371" s="955"/>
      <c r="F371" s="955"/>
      <c r="G371" s="956"/>
      <c r="H371" s="954"/>
      <c r="I371" s="955"/>
      <c r="J371" s="955"/>
      <c r="K371" s="955"/>
      <c r="L371" s="956"/>
    </row>
    <row r="372" spans="2:12" x14ac:dyDescent="0.25">
      <c r="B372" s="954"/>
      <c r="C372" s="955"/>
      <c r="D372" s="955"/>
      <c r="E372" s="955"/>
      <c r="F372" s="955"/>
      <c r="G372" s="956"/>
      <c r="H372" s="954"/>
      <c r="I372" s="955"/>
      <c r="J372" s="955"/>
      <c r="K372" s="955"/>
      <c r="L372" s="956"/>
    </row>
    <row r="373" spans="2:12" x14ac:dyDescent="0.25">
      <c r="B373" s="954"/>
      <c r="C373" s="955"/>
      <c r="D373" s="955"/>
      <c r="E373" s="955"/>
      <c r="F373" s="955"/>
      <c r="G373" s="956"/>
      <c r="H373" s="954"/>
      <c r="I373" s="955"/>
      <c r="J373" s="955"/>
      <c r="K373" s="955"/>
      <c r="L373" s="956"/>
    </row>
    <row r="374" spans="2:12" x14ac:dyDescent="0.25">
      <c r="B374" s="954"/>
      <c r="C374" s="955"/>
      <c r="D374" s="955"/>
      <c r="E374" s="955"/>
      <c r="F374" s="955"/>
      <c r="G374" s="956"/>
      <c r="H374" s="954"/>
      <c r="I374" s="955"/>
      <c r="J374" s="955"/>
      <c r="K374" s="955"/>
      <c r="L374" s="956"/>
    </row>
    <row r="375" spans="2:12" x14ac:dyDescent="0.25">
      <c r="B375" s="954"/>
      <c r="C375" s="955"/>
      <c r="D375" s="955"/>
      <c r="E375" s="955"/>
      <c r="F375" s="955"/>
      <c r="G375" s="956"/>
      <c r="H375" s="954"/>
      <c r="I375" s="955"/>
      <c r="J375" s="955"/>
      <c r="K375" s="955"/>
      <c r="L375" s="956"/>
    </row>
    <row r="376" spans="2:12" ht="15" customHeight="1" x14ac:dyDescent="0.25">
      <c r="B376" s="1074">
        <v>45</v>
      </c>
      <c r="C376" s="1075"/>
      <c r="D376" s="1075"/>
      <c r="E376" s="1075"/>
      <c r="F376" s="1075"/>
      <c r="G376" s="1076"/>
      <c r="H376" s="1074">
        <v>46</v>
      </c>
      <c r="I376" s="1075"/>
      <c r="J376" s="1075"/>
      <c r="K376" s="1075"/>
      <c r="L376" s="1076"/>
    </row>
    <row r="377" spans="2:12" ht="15.75" thickBot="1" x14ac:dyDescent="0.3">
      <c r="B377" s="1077"/>
      <c r="C377" s="1078"/>
      <c r="D377" s="1078"/>
      <c r="E377" s="1078"/>
      <c r="F377" s="1078"/>
      <c r="G377" s="1079"/>
      <c r="H377" s="1077"/>
      <c r="I377" s="1078"/>
      <c r="J377" s="1078"/>
      <c r="K377" s="1078"/>
      <c r="L377" s="1079"/>
    </row>
    <row r="378" spans="2:12" x14ac:dyDescent="0.25">
      <c r="B378" s="957" t="s">
        <v>790</v>
      </c>
      <c r="C378" s="958"/>
      <c r="D378" s="958"/>
      <c r="E378" s="958"/>
      <c r="F378" s="958"/>
      <c r="G378" s="959"/>
      <c r="H378" s="957" t="s">
        <v>589</v>
      </c>
      <c r="I378" s="958"/>
      <c r="J378" s="958"/>
      <c r="K378" s="958"/>
      <c r="L378" s="959"/>
    </row>
    <row r="379" spans="2:12" x14ac:dyDescent="0.25">
      <c r="B379" s="954"/>
      <c r="C379" s="955"/>
      <c r="D379" s="955"/>
      <c r="E379" s="955"/>
      <c r="F379" s="955"/>
      <c r="G379" s="956"/>
      <c r="H379" s="954"/>
      <c r="I379" s="955"/>
      <c r="J379" s="955"/>
      <c r="K379" s="955"/>
      <c r="L379" s="956"/>
    </row>
    <row r="380" spans="2:12" x14ac:dyDescent="0.25">
      <c r="B380" s="954"/>
      <c r="C380" s="955"/>
      <c r="D380" s="955"/>
      <c r="E380" s="955"/>
      <c r="F380" s="955"/>
      <c r="G380" s="956"/>
      <c r="H380" s="954"/>
      <c r="I380" s="955"/>
      <c r="J380" s="955"/>
      <c r="K380" s="955"/>
      <c r="L380" s="956"/>
    </row>
    <row r="381" spans="2:12" x14ac:dyDescent="0.25">
      <c r="B381" s="954"/>
      <c r="C381" s="955"/>
      <c r="D381" s="955"/>
      <c r="E381" s="955"/>
      <c r="F381" s="955"/>
      <c r="G381" s="956"/>
      <c r="H381" s="954"/>
      <c r="I381" s="955"/>
      <c r="J381" s="955"/>
      <c r="K381" s="955"/>
      <c r="L381" s="956"/>
    </row>
    <row r="382" spans="2:12" x14ac:dyDescent="0.25">
      <c r="B382" s="954"/>
      <c r="C382" s="955"/>
      <c r="D382" s="955"/>
      <c r="E382" s="955"/>
      <c r="F382" s="955"/>
      <c r="G382" s="956"/>
      <c r="H382" s="954"/>
      <c r="I382" s="955"/>
      <c r="J382" s="955"/>
      <c r="K382" s="955"/>
      <c r="L382" s="956"/>
    </row>
    <row r="383" spans="2:12" x14ac:dyDescent="0.25">
      <c r="B383" s="954"/>
      <c r="C383" s="955"/>
      <c r="D383" s="955"/>
      <c r="E383" s="955"/>
      <c r="F383" s="955"/>
      <c r="G383" s="956"/>
      <c r="H383" s="954"/>
      <c r="I383" s="955"/>
      <c r="J383" s="955"/>
      <c r="K383" s="955"/>
      <c r="L383" s="956"/>
    </row>
    <row r="384" spans="2:12" x14ac:dyDescent="0.25">
      <c r="B384" s="954"/>
      <c r="C384" s="955"/>
      <c r="D384" s="955"/>
      <c r="E384" s="955"/>
      <c r="F384" s="955"/>
      <c r="G384" s="956"/>
      <c r="H384" s="954"/>
      <c r="I384" s="955"/>
      <c r="J384" s="955"/>
      <c r="K384" s="955"/>
      <c r="L384" s="956"/>
    </row>
    <row r="385" spans="2:12" x14ac:dyDescent="0.25">
      <c r="B385" s="954"/>
      <c r="C385" s="955"/>
      <c r="D385" s="955"/>
      <c r="E385" s="955"/>
      <c r="F385" s="955"/>
      <c r="G385" s="956"/>
      <c r="H385" s="954"/>
      <c r="I385" s="955"/>
      <c r="J385" s="955"/>
      <c r="K385" s="955"/>
      <c r="L385" s="956"/>
    </row>
    <row r="386" spans="2:12" x14ac:dyDescent="0.25">
      <c r="B386" s="954"/>
      <c r="C386" s="955"/>
      <c r="D386" s="955"/>
      <c r="E386" s="955"/>
      <c r="F386" s="955"/>
      <c r="G386" s="956"/>
      <c r="H386" s="954"/>
      <c r="I386" s="955"/>
      <c r="J386" s="955"/>
      <c r="K386" s="955"/>
      <c r="L386" s="956"/>
    </row>
    <row r="387" spans="2:12" x14ac:dyDescent="0.25">
      <c r="B387" s="954"/>
      <c r="C387" s="955"/>
      <c r="D387" s="955"/>
      <c r="E387" s="955"/>
      <c r="F387" s="955"/>
      <c r="G387" s="956"/>
      <c r="H387" s="954"/>
      <c r="I387" s="955"/>
      <c r="J387" s="955"/>
      <c r="K387" s="955"/>
      <c r="L387" s="956"/>
    </row>
    <row r="388" spans="2:12" x14ac:dyDescent="0.25">
      <c r="B388" s="954"/>
      <c r="C388" s="955"/>
      <c r="D388" s="955"/>
      <c r="E388" s="955"/>
      <c r="F388" s="955"/>
      <c r="G388" s="956"/>
      <c r="H388" s="954"/>
      <c r="I388" s="955"/>
      <c r="J388" s="955"/>
      <c r="K388" s="955"/>
      <c r="L388" s="956"/>
    </row>
    <row r="389" spans="2:12" x14ac:dyDescent="0.25">
      <c r="B389" s="954"/>
      <c r="C389" s="955"/>
      <c r="D389" s="955"/>
      <c r="E389" s="955"/>
      <c r="F389" s="955"/>
      <c r="G389" s="956"/>
      <c r="H389" s="954"/>
      <c r="I389" s="955"/>
      <c r="J389" s="955"/>
      <c r="K389" s="955"/>
      <c r="L389" s="956"/>
    </row>
    <row r="390" spans="2:12" x14ac:dyDescent="0.25">
      <c r="B390" s="954"/>
      <c r="C390" s="955"/>
      <c r="D390" s="955"/>
      <c r="E390" s="955"/>
      <c r="F390" s="955"/>
      <c r="G390" s="956"/>
      <c r="H390" s="954"/>
      <c r="I390" s="955"/>
      <c r="J390" s="955"/>
      <c r="K390" s="955"/>
      <c r="L390" s="956"/>
    </row>
    <row r="391" spans="2:12" x14ac:dyDescent="0.25">
      <c r="B391" s="954"/>
      <c r="C391" s="955"/>
      <c r="D391" s="955"/>
      <c r="E391" s="955"/>
      <c r="F391" s="955"/>
      <c r="G391" s="956"/>
      <c r="H391" s="954"/>
      <c r="I391" s="955"/>
      <c r="J391" s="955"/>
      <c r="K391" s="955"/>
      <c r="L391" s="956"/>
    </row>
    <row r="392" spans="2:12" ht="15" customHeight="1" x14ac:dyDescent="0.25">
      <c r="B392" s="1074">
        <v>47</v>
      </c>
      <c r="C392" s="1075"/>
      <c r="D392" s="1075"/>
      <c r="E392" s="1075"/>
      <c r="F392" s="1075"/>
      <c r="G392" s="1076"/>
      <c r="H392" s="1074">
        <v>48</v>
      </c>
      <c r="I392" s="1075"/>
      <c r="J392" s="1075"/>
      <c r="K392" s="1075"/>
      <c r="L392" s="1076"/>
    </row>
    <row r="393" spans="2:12" ht="15.75" thickBot="1" x14ac:dyDescent="0.3">
      <c r="B393" s="1077"/>
      <c r="C393" s="1078"/>
      <c r="D393" s="1078"/>
      <c r="E393" s="1078"/>
      <c r="F393" s="1078"/>
      <c r="G393" s="1079"/>
      <c r="H393" s="1077"/>
      <c r="I393" s="1078"/>
      <c r="J393" s="1078"/>
      <c r="K393" s="1078"/>
      <c r="L393" s="1079"/>
    </row>
    <row r="394" spans="2:12" x14ac:dyDescent="0.25">
      <c r="B394" s="957" t="s">
        <v>790</v>
      </c>
      <c r="C394" s="958"/>
      <c r="D394" s="958"/>
      <c r="E394" s="958"/>
      <c r="F394" s="958"/>
      <c r="G394" s="959"/>
      <c r="H394" s="957" t="s">
        <v>589</v>
      </c>
      <c r="I394" s="958"/>
      <c r="J394" s="958"/>
      <c r="K394" s="958"/>
      <c r="L394" s="959"/>
    </row>
    <row r="395" spans="2:12" x14ac:dyDescent="0.25">
      <c r="B395" s="954"/>
      <c r="C395" s="955"/>
      <c r="D395" s="955"/>
      <c r="E395" s="955"/>
      <c r="F395" s="955"/>
      <c r="G395" s="956"/>
      <c r="H395" s="954"/>
      <c r="I395" s="955"/>
      <c r="J395" s="955"/>
      <c r="K395" s="955"/>
      <c r="L395" s="956"/>
    </row>
    <row r="396" spans="2:12" x14ac:dyDescent="0.25">
      <c r="B396" s="954"/>
      <c r="C396" s="955"/>
      <c r="D396" s="955"/>
      <c r="E396" s="955"/>
      <c r="F396" s="955"/>
      <c r="G396" s="956"/>
      <c r="H396" s="954"/>
      <c r="I396" s="955"/>
      <c r="J396" s="955"/>
      <c r="K396" s="955"/>
      <c r="L396" s="956"/>
    </row>
    <row r="397" spans="2:12" x14ac:dyDescent="0.25">
      <c r="B397" s="954"/>
      <c r="C397" s="955"/>
      <c r="D397" s="955"/>
      <c r="E397" s="955"/>
      <c r="F397" s="955"/>
      <c r="G397" s="956"/>
      <c r="H397" s="954"/>
      <c r="I397" s="955"/>
      <c r="J397" s="955"/>
      <c r="K397" s="955"/>
      <c r="L397" s="956"/>
    </row>
    <row r="398" spans="2:12" x14ac:dyDescent="0.25">
      <c r="B398" s="954"/>
      <c r="C398" s="955"/>
      <c r="D398" s="955"/>
      <c r="E398" s="955"/>
      <c r="F398" s="955"/>
      <c r="G398" s="956"/>
      <c r="H398" s="954"/>
      <c r="I398" s="955"/>
      <c r="J398" s="955"/>
      <c r="K398" s="955"/>
      <c r="L398" s="956"/>
    </row>
    <row r="399" spans="2:12" x14ac:dyDescent="0.25">
      <c r="B399" s="954"/>
      <c r="C399" s="955"/>
      <c r="D399" s="955"/>
      <c r="E399" s="955"/>
      <c r="F399" s="955"/>
      <c r="G399" s="956"/>
      <c r="H399" s="954"/>
      <c r="I399" s="955"/>
      <c r="J399" s="955"/>
      <c r="K399" s="955"/>
      <c r="L399" s="956"/>
    </row>
    <row r="400" spans="2:12" x14ac:dyDescent="0.25">
      <c r="B400" s="954"/>
      <c r="C400" s="955"/>
      <c r="D400" s="955"/>
      <c r="E400" s="955"/>
      <c r="F400" s="955"/>
      <c r="G400" s="956"/>
      <c r="H400" s="954"/>
      <c r="I400" s="955"/>
      <c r="J400" s="955"/>
      <c r="K400" s="955"/>
      <c r="L400" s="956"/>
    </row>
    <row r="401" spans="2:12" x14ac:dyDescent="0.25">
      <c r="B401" s="954"/>
      <c r="C401" s="955"/>
      <c r="D401" s="955"/>
      <c r="E401" s="955"/>
      <c r="F401" s="955"/>
      <c r="G401" s="956"/>
      <c r="H401" s="954"/>
      <c r="I401" s="955"/>
      <c r="J401" s="955"/>
      <c r="K401" s="955"/>
      <c r="L401" s="956"/>
    </row>
    <row r="402" spans="2:12" x14ac:dyDescent="0.25">
      <c r="B402" s="954"/>
      <c r="C402" s="955"/>
      <c r="D402" s="955"/>
      <c r="E402" s="955"/>
      <c r="F402" s="955"/>
      <c r="G402" s="956"/>
      <c r="H402" s="954"/>
      <c r="I402" s="955"/>
      <c r="J402" s="955"/>
      <c r="K402" s="955"/>
      <c r="L402" s="956"/>
    </row>
    <row r="403" spans="2:12" x14ac:dyDescent="0.25">
      <c r="B403" s="954"/>
      <c r="C403" s="955"/>
      <c r="D403" s="955"/>
      <c r="E403" s="955"/>
      <c r="F403" s="955"/>
      <c r="G403" s="956"/>
      <c r="H403" s="954"/>
      <c r="I403" s="955"/>
      <c r="J403" s="955"/>
      <c r="K403" s="955"/>
      <c r="L403" s="956"/>
    </row>
    <row r="404" spans="2:12" x14ac:dyDescent="0.25">
      <c r="B404" s="954"/>
      <c r="C404" s="955"/>
      <c r="D404" s="955"/>
      <c r="E404" s="955"/>
      <c r="F404" s="955"/>
      <c r="G404" s="956"/>
      <c r="H404" s="954"/>
      <c r="I404" s="955"/>
      <c r="J404" s="955"/>
      <c r="K404" s="955"/>
      <c r="L404" s="956"/>
    </row>
    <row r="405" spans="2:12" x14ac:dyDescent="0.25">
      <c r="B405" s="954"/>
      <c r="C405" s="955"/>
      <c r="D405" s="955"/>
      <c r="E405" s="955"/>
      <c r="F405" s="955"/>
      <c r="G405" s="956"/>
      <c r="H405" s="954"/>
      <c r="I405" s="955"/>
      <c r="J405" s="955"/>
      <c r="K405" s="955"/>
      <c r="L405" s="956"/>
    </row>
    <row r="406" spans="2:12" x14ac:dyDescent="0.25">
      <c r="B406" s="954"/>
      <c r="C406" s="955"/>
      <c r="D406" s="955"/>
      <c r="E406" s="955"/>
      <c r="F406" s="955"/>
      <c r="G406" s="956"/>
      <c r="H406" s="954"/>
      <c r="I406" s="955"/>
      <c r="J406" s="955"/>
      <c r="K406" s="955"/>
      <c r="L406" s="956"/>
    </row>
    <row r="407" spans="2:12" x14ac:dyDescent="0.25">
      <c r="B407" s="954"/>
      <c r="C407" s="955"/>
      <c r="D407" s="955"/>
      <c r="E407" s="955"/>
      <c r="F407" s="955"/>
      <c r="G407" s="956"/>
      <c r="H407" s="954"/>
      <c r="I407" s="955"/>
      <c r="J407" s="955"/>
      <c r="K407" s="955"/>
      <c r="L407" s="956"/>
    </row>
    <row r="408" spans="2:12" ht="15" customHeight="1" x14ac:dyDescent="0.25">
      <c r="B408" s="1074">
        <v>49</v>
      </c>
      <c r="C408" s="1075"/>
      <c r="D408" s="1075"/>
      <c r="E408" s="1075"/>
      <c r="F408" s="1075"/>
      <c r="G408" s="1076"/>
      <c r="H408" s="1074">
        <v>50</v>
      </c>
      <c r="I408" s="1075"/>
      <c r="J408" s="1075"/>
      <c r="K408" s="1075"/>
      <c r="L408" s="1076"/>
    </row>
    <row r="409" spans="2:12" ht="15.75" thickBot="1" x14ac:dyDescent="0.3">
      <c r="B409" s="1077"/>
      <c r="C409" s="1078"/>
      <c r="D409" s="1078"/>
      <c r="E409" s="1078"/>
      <c r="F409" s="1078"/>
      <c r="G409" s="1079"/>
      <c r="H409" s="1077"/>
      <c r="I409" s="1078"/>
      <c r="J409" s="1078"/>
      <c r="K409" s="1078"/>
      <c r="L409" s="1079"/>
    </row>
    <row r="410" spans="2:12" ht="97.5" customHeight="1" thickBot="1" x14ac:dyDescent="0.3">
      <c r="B410" s="1080" t="s">
        <v>1041</v>
      </c>
      <c r="C410" s="1081"/>
      <c r="D410" s="1081"/>
      <c r="E410" s="1081"/>
      <c r="F410" s="1081"/>
      <c r="G410" s="1081"/>
      <c r="H410" s="1081"/>
      <c r="I410" s="1081"/>
      <c r="J410" s="1081"/>
      <c r="K410" s="1081"/>
      <c r="L410" s="1082"/>
    </row>
    <row r="411" spans="2:12" x14ac:dyDescent="0.25">
      <c r="B411" s="957" t="s">
        <v>588</v>
      </c>
      <c r="C411" s="958"/>
      <c r="D411" s="958"/>
      <c r="E411" s="958"/>
      <c r="F411" s="958"/>
      <c r="G411" s="959"/>
      <c r="H411" s="957" t="s">
        <v>589</v>
      </c>
      <c r="I411" s="958"/>
      <c r="J411" s="958"/>
      <c r="K411" s="958"/>
      <c r="L411" s="959"/>
    </row>
    <row r="412" spans="2:12" x14ac:dyDescent="0.25">
      <c r="B412" s="954"/>
      <c r="C412" s="955"/>
      <c r="D412" s="955"/>
      <c r="E412" s="955"/>
      <c r="F412" s="955"/>
      <c r="G412" s="956"/>
      <c r="H412" s="954"/>
      <c r="I412" s="955"/>
      <c r="J412" s="955"/>
      <c r="K412" s="955"/>
      <c r="L412" s="956"/>
    </row>
    <row r="413" spans="2:12" x14ac:dyDescent="0.25">
      <c r="B413" s="954"/>
      <c r="C413" s="955"/>
      <c r="D413" s="955"/>
      <c r="E413" s="955"/>
      <c r="F413" s="955"/>
      <c r="G413" s="956"/>
      <c r="H413" s="954"/>
      <c r="I413" s="955"/>
      <c r="J413" s="955"/>
      <c r="K413" s="955"/>
      <c r="L413" s="956"/>
    </row>
    <row r="414" spans="2:12" x14ac:dyDescent="0.25">
      <c r="B414" s="954"/>
      <c r="C414" s="955"/>
      <c r="D414" s="955"/>
      <c r="E414" s="955"/>
      <c r="F414" s="955"/>
      <c r="G414" s="956"/>
      <c r="H414" s="954"/>
      <c r="I414" s="955"/>
      <c r="J414" s="955"/>
      <c r="K414" s="955"/>
      <c r="L414" s="956"/>
    </row>
    <row r="415" spans="2:12" x14ac:dyDescent="0.25">
      <c r="B415" s="954"/>
      <c r="C415" s="955"/>
      <c r="D415" s="955"/>
      <c r="E415" s="955"/>
      <c r="F415" s="955"/>
      <c r="G415" s="956"/>
      <c r="H415" s="954"/>
      <c r="I415" s="955"/>
      <c r="J415" s="955"/>
      <c r="K415" s="955"/>
      <c r="L415" s="956"/>
    </row>
    <row r="416" spans="2:12" x14ac:dyDescent="0.25">
      <c r="B416" s="954"/>
      <c r="C416" s="955"/>
      <c r="D416" s="955"/>
      <c r="E416" s="955"/>
      <c r="F416" s="955"/>
      <c r="G416" s="956"/>
      <c r="H416" s="954"/>
      <c r="I416" s="955"/>
      <c r="J416" s="955"/>
      <c r="K416" s="955"/>
      <c r="L416" s="956"/>
    </row>
    <row r="417" spans="2:12" x14ac:dyDescent="0.25">
      <c r="B417" s="954"/>
      <c r="C417" s="955"/>
      <c r="D417" s="955"/>
      <c r="E417" s="955"/>
      <c r="F417" s="955"/>
      <c r="G417" s="956"/>
      <c r="H417" s="954"/>
      <c r="I417" s="955"/>
      <c r="J417" s="955"/>
      <c r="K417" s="955"/>
      <c r="L417" s="956"/>
    </row>
    <row r="418" spans="2:12" x14ac:dyDescent="0.25">
      <c r="B418" s="954"/>
      <c r="C418" s="955"/>
      <c r="D418" s="955"/>
      <c r="E418" s="955"/>
      <c r="F418" s="955"/>
      <c r="G418" s="956"/>
      <c r="H418" s="954"/>
      <c r="I418" s="955"/>
      <c r="J418" s="955"/>
      <c r="K418" s="955"/>
      <c r="L418" s="956"/>
    </row>
    <row r="419" spans="2:12" x14ac:dyDescent="0.25">
      <c r="B419" s="954"/>
      <c r="C419" s="955"/>
      <c r="D419" s="955"/>
      <c r="E419" s="955"/>
      <c r="F419" s="955"/>
      <c r="G419" s="956"/>
      <c r="H419" s="954"/>
      <c r="I419" s="955"/>
      <c r="J419" s="955"/>
      <c r="K419" s="955"/>
      <c r="L419" s="956"/>
    </row>
    <row r="420" spans="2:12" x14ac:dyDescent="0.25">
      <c r="B420" s="954"/>
      <c r="C420" s="955"/>
      <c r="D420" s="955"/>
      <c r="E420" s="955"/>
      <c r="F420" s="955"/>
      <c r="G420" s="956"/>
      <c r="H420" s="954"/>
      <c r="I420" s="955"/>
      <c r="J420" s="955"/>
      <c r="K420" s="955"/>
      <c r="L420" s="956"/>
    </row>
    <row r="421" spans="2:12" x14ac:dyDescent="0.25">
      <c r="B421" s="954"/>
      <c r="C421" s="955"/>
      <c r="D421" s="955"/>
      <c r="E421" s="955"/>
      <c r="F421" s="955"/>
      <c r="G421" s="956"/>
      <c r="H421" s="954"/>
      <c r="I421" s="955"/>
      <c r="J421" s="955"/>
      <c r="K421" s="955"/>
      <c r="L421" s="956"/>
    </row>
    <row r="422" spans="2:12" x14ac:dyDescent="0.25">
      <c r="B422" s="954"/>
      <c r="C422" s="955"/>
      <c r="D422" s="955"/>
      <c r="E422" s="955"/>
      <c r="F422" s="955"/>
      <c r="G422" s="956"/>
      <c r="H422" s="954"/>
      <c r="I422" s="955"/>
      <c r="J422" s="955"/>
      <c r="K422" s="955"/>
      <c r="L422" s="956"/>
    </row>
    <row r="423" spans="2:12" x14ac:dyDescent="0.25">
      <c r="B423" s="954"/>
      <c r="C423" s="955"/>
      <c r="D423" s="955"/>
      <c r="E423" s="955"/>
      <c r="F423" s="955"/>
      <c r="G423" s="956"/>
      <c r="H423" s="954"/>
      <c r="I423" s="955"/>
      <c r="J423" s="955"/>
      <c r="K423" s="955"/>
      <c r="L423" s="956"/>
    </row>
    <row r="424" spans="2:12" x14ac:dyDescent="0.25">
      <c r="B424" s="954"/>
      <c r="C424" s="955"/>
      <c r="D424" s="955"/>
      <c r="E424" s="955"/>
      <c r="F424" s="955"/>
      <c r="G424" s="956"/>
      <c r="H424" s="954"/>
      <c r="I424" s="955"/>
      <c r="J424" s="955"/>
      <c r="K424" s="955"/>
      <c r="L424" s="956"/>
    </row>
    <row r="425" spans="2:12" ht="15" customHeight="1" x14ac:dyDescent="0.25">
      <c r="B425" s="1074">
        <v>51</v>
      </c>
      <c r="C425" s="1075"/>
      <c r="D425" s="1075"/>
      <c r="E425" s="1075"/>
      <c r="F425" s="1075"/>
      <c r="G425" s="1076"/>
      <c r="H425" s="1074">
        <v>52</v>
      </c>
      <c r="I425" s="1075"/>
      <c r="J425" s="1075"/>
      <c r="K425" s="1075"/>
      <c r="L425" s="1076"/>
    </row>
    <row r="426" spans="2:12" ht="15.75" thickBot="1" x14ac:dyDescent="0.3">
      <c r="B426" s="1077"/>
      <c r="C426" s="1078"/>
      <c r="D426" s="1078"/>
      <c r="E426" s="1078"/>
      <c r="F426" s="1078"/>
      <c r="G426" s="1079"/>
      <c r="H426" s="1077"/>
      <c r="I426" s="1078"/>
      <c r="J426" s="1078"/>
      <c r="K426" s="1078"/>
      <c r="L426" s="1079"/>
    </row>
    <row r="427" spans="2:12" x14ac:dyDescent="0.25">
      <c r="B427" s="957" t="s">
        <v>588</v>
      </c>
      <c r="C427" s="958"/>
      <c r="D427" s="958"/>
      <c r="E427" s="958"/>
      <c r="F427" s="958"/>
      <c r="G427" s="959"/>
      <c r="H427" s="957" t="s">
        <v>589</v>
      </c>
      <c r="I427" s="958"/>
      <c r="J427" s="958"/>
      <c r="K427" s="958"/>
      <c r="L427" s="959"/>
    </row>
    <row r="428" spans="2:12" x14ac:dyDescent="0.25">
      <c r="B428" s="954"/>
      <c r="C428" s="955"/>
      <c r="D428" s="955"/>
      <c r="E428" s="955"/>
      <c r="F428" s="955"/>
      <c r="G428" s="956"/>
      <c r="H428" s="954"/>
      <c r="I428" s="955"/>
      <c r="J428" s="955"/>
      <c r="K428" s="955"/>
      <c r="L428" s="956"/>
    </row>
    <row r="429" spans="2:12" x14ac:dyDescent="0.25">
      <c r="B429" s="954"/>
      <c r="C429" s="955"/>
      <c r="D429" s="955"/>
      <c r="E429" s="955"/>
      <c r="F429" s="955"/>
      <c r="G429" s="956"/>
      <c r="H429" s="954"/>
      <c r="I429" s="955"/>
      <c r="J429" s="955"/>
      <c r="K429" s="955"/>
      <c r="L429" s="956"/>
    </row>
    <row r="430" spans="2:12" x14ac:dyDescent="0.25">
      <c r="B430" s="954"/>
      <c r="C430" s="955"/>
      <c r="D430" s="955"/>
      <c r="E430" s="955"/>
      <c r="F430" s="955"/>
      <c r="G430" s="956"/>
      <c r="H430" s="954"/>
      <c r="I430" s="955"/>
      <c r="J430" s="955"/>
      <c r="K430" s="955"/>
      <c r="L430" s="956"/>
    </row>
    <row r="431" spans="2:12" x14ac:dyDescent="0.25">
      <c r="B431" s="954"/>
      <c r="C431" s="955"/>
      <c r="D431" s="955"/>
      <c r="E431" s="955"/>
      <c r="F431" s="955"/>
      <c r="G431" s="956"/>
      <c r="H431" s="954"/>
      <c r="I431" s="955"/>
      <c r="J431" s="955"/>
      <c r="K431" s="955"/>
      <c r="L431" s="956"/>
    </row>
    <row r="432" spans="2:12" x14ac:dyDescent="0.25">
      <c r="B432" s="954"/>
      <c r="C432" s="955"/>
      <c r="D432" s="955"/>
      <c r="E432" s="955"/>
      <c r="F432" s="955"/>
      <c r="G432" s="956"/>
      <c r="H432" s="954"/>
      <c r="I432" s="955"/>
      <c r="J432" s="955"/>
      <c r="K432" s="955"/>
      <c r="L432" s="956"/>
    </row>
    <row r="433" spans="2:12" x14ac:dyDescent="0.25">
      <c r="B433" s="954"/>
      <c r="C433" s="955"/>
      <c r="D433" s="955"/>
      <c r="E433" s="955"/>
      <c r="F433" s="955"/>
      <c r="G433" s="956"/>
      <c r="H433" s="954"/>
      <c r="I433" s="955"/>
      <c r="J433" s="955"/>
      <c r="K433" s="955"/>
      <c r="L433" s="956"/>
    </row>
    <row r="434" spans="2:12" x14ac:dyDescent="0.25">
      <c r="B434" s="954"/>
      <c r="C434" s="955"/>
      <c r="D434" s="955"/>
      <c r="E434" s="955"/>
      <c r="F434" s="955"/>
      <c r="G434" s="956"/>
      <c r="H434" s="954"/>
      <c r="I434" s="955"/>
      <c r="J434" s="955"/>
      <c r="K434" s="955"/>
      <c r="L434" s="956"/>
    </row>
    <row r="435" spans="2:12" x14ac:dyDescent="0.25">
      <c r="B435" s="954"/>
      <c r="C435" s="955"/>
      <c r="D435" s="955"/>
      <c r="E435" s="955"/>
      <c r="F435" s="955"/>
      <c r="G435" s="956"/>
      <c r="H435" s="954"/>
      <c r="I435" s="955"/>
      <c r="J435" s="955"/>
      <c r="K435" s="955"/>
      <c r="L435" s="956"/>
    </row>
    <row r="436" spans="2:12" x14ac:dyDescent="0.25">
      <c r="B436" s="954"/>
      <c r="C436" s="955"/>
      <c r="D436" s="955"/>
      <c r="E436" s="955"/>
      <c r="F436" s="955"/>
      <c r="G436" s="956"/>
      <c r="H436" s="954"/>
      <c r="I436" s="955"/>
      <c r="J436" s="955"/>
      <c r="K436" s="955"/>
      <c r="L436" s="956"/>
    </row>
    <row r="437" spans="2:12" x14ac:dyDescent="0.25">
      <c r="B437" s="954"/>
      <c r="C437" s="955"/>
      <c r="D437" s="955"/>
      <c r="E437" s="955"/>
      <c r="F437" s="955"/>
      <c r="G437" s="956"/>
      <c r="H437" s="954"/>
      <c r="I437" s="955"/>
      <c r="J437" s="955"/>
      <c r="K437" s="955"/>
      <c r="L437" s="956"/>
    </row>
    <row r="438" spans="2:12" x14ac:dyDescent="0.25">
      <c r="B438" s="954"/>
      <c r="C438" s="955"/>
      <c r="D438" s="955"/>
      <c r="E438" s="955"/>
      <c r="F438" s="955"/>
      <c r="G438" s="956"/>
      <c r="H438" s="954"/>
      <c r="I438" s="955"/>
      <c r="J438" s="955"/>
      <c r="K438" s="955"/>
      <c r="L438" s="956"/>
    </row>
    <row r="439" spans="2:12" x14ac:dyDescent="0.25">
      <c r="B439" s="954"/>
      <c r="C439" s="955"/>
      <c r="D439" s="955"/>
      <c r="E439" s="955"/>
      <c r="F439" s="955"/>
      <c r="G439" s="956"/>
      <c r="H439" s="954"/>
      <c r="I439" s="955"/>
      <c r="J439" s="955"/>
      <c r="K439" s="955"/>
      <c r="L439" s="956"/>
    </row>
    <row r="440" spans="2:12" x14ac:dyDescent="0.25">
      <c r="B440" s="954"/>
      <c r="C440" s="955"/>
      <c r="D440" s="955"/>
      <c r="E440" s="955"/>
      <c r="F440" s="955"/>
      <c r="G440" s="956"/>
      <c r="H440" s="954"/>
      <c r="I440" s="955"/>
      <c r="J440" s="955"/>
      <c r="K440" s="955"/>
      <c r="L440" s="956"/>
    </row>
    <row r="441" spans="2:12" ht="15" customHeight="1" x14ac:dyDescent="0.25">
      <c r="B441" s="1074">
        <v>53</v>
      </c>
      <c r="C441" s="1075"/>
      <c r="D441" s="1075"/>
      <c r="E441" s="1075"/>
      <c r="F441" s="1075"/>
      <c r="G441" s="1076"/>
      <c r="H441" s="1074">
        <v>54</v>
      </c>
      <c r="I441" s="1075"/>
      <c r="J441" s="1075"/>
      <c r="K441" s="1075"/>
      <c r="L441" s="1076"/>
    </row>
    <row r="442" spans="2:12" ht="15.75" thickBot="1" x14ac:dyDescent="0.3">
      <c r="B442" s="1077"/>
      <c r="C442" s="1078"/>
      <c r="D442" s="1078"/>
      <c r="E442" s="1078"/>
      <c r="F442" s="1078"/>
      <c r="G442" s="1079"/>
      <c r="H442" s="1077"/>
      <c r="I442" s="1078"/>
      <c r="J442" s="1078"/>
      <c r="K442" s="1078"/>
      <c r="L442" s="1079"/>
    </row>
    <row r="443" spans="2:12" ht="63.75" customHeight="1" thickBot="1" x14ac:dyDescent="0.3">
      <c r="B443" s="1083" t="s">
        <v>1042</v>
      </c>
      <c r="C443" s="1084"/>
      <c r="D443" s="1084"/>
      <c r="E443" s="1084"/>
      <c r="F443" s="1084"/>
      <c r="G443" s="1084"/>
      <c r="H443" s="1084"/>
      <c r="I443" s="1084"/>
      <c r="J443" s="1084"/>
      <c r="K443" s="1084"/>
      <c r="L443" s="1085"/>
    </row>
  </sheetData>
  <mergeCells count="123">
    <mergeCell ref="B443:L443"/>
    <mergeCell ref="B425:G426"/>
    <mergeCell ref="H425:L426"/>
    <mergeCell ref="B427:G440"/>
    <mergeCell ref="H427:L440"/>
    <mergeCell ref="B441:G442"/>
    <mergeCell ref="H441:L442"/>
    <mergeCell ref="B394:G407"/>
    <mergeCell ref="H394:L407"/>
    <mergeCell ref="B408:G409"/>
    <mergeCell ref="H408:L409"/>
    <mergeCell ref="B410:L410"/>
    <mergeCell ref="B411:G424"/>
    <mergeCell ref="H411:L424"/>
    <mergeCell ref="B376:G377"/>
    <mergeCell ref="H376:L377"/>
    <mergeCell ref="B378:G391"/>
    <mergeCell ref="H378:L391"/>
    <mergeCell ref="B392:G393"/>
    <mergeCell ref="H392:L393"/>
    <mergeCell ref="B345:L345"/>
    <mergeCell ref="B346:G359"/>
    <mergeCell ref="H346:L359"/>
    <mergeCell ref="B360:G361"/>
    <mergeCell ref="H360:L361"/>
    <mergeCell ref="B362:G375"/>
    <mergeCell ref="H362:L375"/>
    <mergeCell ref="B327:G328"/>
    <mergeCell ref="H327:L328"/>
    <mergeCell ref="B329:G342"/>
    <mergeCell ref="H329:L342"/>
    <mergeCell ref="B343:G344"/>
    <mergeCell ref="H343:L344"/>
    <mergeCell ref="B296:L296"/>
    <mergeCell ref="B297:G310"/>
    <mergeCell ref="H297:L310"/>
    <mergeCell ref="B311:G312"/>
    <mergeCell ref="H311:L312"/>
    <mergeCell ref="B313:G326"/>
    <mergeCell ref="H313:L326"/>
    <mergeCell ref="B278:G279"/>
    <mergeCell ref="H278:L279"/>
    <mergeCell ref="B280:G293"/>
    <mergeCell ref="H280:L293"/>
    <mergeCell ref="B294:G295"/>
    <mergeCell ref="H294:L295"/>
    <mergeCell ref="B248:G261"/>
    <mergeCell ref="H248:L261"/>
    <mergeCell ref="B262:G263"/>
    <mergeCell ref="H262:L263"/>
    <mergeCell ref="B264:G277"/>
    <mergeCell ref="H264:L277"/>
    <mergeCell ref="B230:G231"/>
    <mergeCell ref="H230:L231"/>
    <mergeCell ref="B232:G245"/>
    <mergeCell ref="H232:L245"/>
    <mergeCell ref="B246:G247"/>
    <mergeCell ref="H246:L247"/>
    <mergeCell ref="B200:G213"/>
    <mergeCell ref="H200:L213"/>
    <mergeCell ref="B214:G215"/>
    <mergeCell ref="H214:L215"/>
    <mergeCell ref="B216:G229"/>
    <mergeCell ref="H216:L229"/>
    <mergeCell ref="B182:G183"/>
    <mergeCell ref="H182:L183"/>
    <mergeCell ref="B184:G197"/>
    <mergeCell ref="H184:L197"/>
    <mergeCell ref="B198:G199"/>
    <mergeCell ref="H198:L199"/>
    <mergeCell ref="B152:G165"/>
    <mergeCell ref="H152:L165"/>
    <mergeCell ref="B166:G167"/>
    <mergeCell ref="H166:L167"/>
    <mergeCell ref="B168:G181"/>
    <mergeCell ref="H168:L181"/>
    <mergeCell ref="B134:G135"/>
    <mergeCell ref="H134:L135"/>
    <mergeCell ref="B136:G149"/>
    <mergeCell ref="H136:L149"/>
    <mergeCell ref="B150:G151"/>
    <mergeCell ref="H150:L151"/>
    <mergeCell ref="B104:G117"/>
    <mergeCell ref="H104:L117"/>
    <mergeCell ref="B118:G119"/>
    <mergeCell ref="H118:L119"/>
    <mergeCell ref="B120:G133"/>
    <mergeCell ref="H120:L133"/>
    <mergeCell ref="B86:G87"/>
    <mergeCell ref="H86:L87"/>
    <mergeCell ref="B88:G101"/>
    <mergeCell ref="H88:L101"/>
    <mergeCell ref="B102:G103"/>
    <mergeCell ref="H102:L103"/>
    <mergeCell ref="B55:L55"/>
    <mergeCell ref="B56:G69"/>
    <mergeCell ref="H56:L69"/>
    <mergeCell ref="B70:G71"/>
    <mergeCell ref="H70:L71"/>
    <mergeCell ref="B72:G85"/>
    <mergeCell ref="H72:L85"/>
    <mergeCell ref="B37:G38"/>
    <mergeCell ref="H37:L38"/>
    <mergeCell ref="B39:G52"/>
    <mergeCell ref="H39:L52"/>
    <mergeCell ref="B53:G54"/>
    <mergeCell ref="H53:L54"/>
    <mergeCell ref="B6:L6"/>
    <mergeCell ref="B7:G20"/>
    <mergeCell ref="H7:L20"/>
    <mergeCell ref="B21:G22"/>
    <mergeCell ref="H21:L22"/>
    <mergeCell ref="B23:G36"/>
    <mergeCell ref="H23:L36"/>
    <mergeCell ref="B1:L2"/>
    <mergeCell ref="B3:E3"/>
    <mergeCell ref="G3:I3"/>
    <mergeCell ref="J3:L3"/>
    <mergeCell ref="B4:G5"/>
    <mergeCell ref="H4:I4"/>
    <mergeCell ref="K4:L4"/>
    <mergeCell ref="H5:I5"/>
    <mergeCell ref="K5:L5"/>
  </mergeCells>
  <pageMargins left="0.62992125984251968" right="0.23622047244094491" top="0.74803149606299213" bottom="0.74803149606299213" header="0.31496062992125984" footer="0.31496062992125984"/>
  <pageSetup scale="12" orientation="portrait" r:id="rId1"/>
  <headerFooter>
    <oddFooter>Página &amp;P&amp;R&amp;A</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B1:S116"/>
  <sheetViews>
    <sheetView view="pageBreakPreview" topLeftCell="A7" zoomScale="85" zoomScaleNormal="100" zoomScaleSheetLayoutView="85" zoomScalePageLayoutView="110" workbookViewId="0">
      <selection activeCell="K120" sqref="K120"/>
    </sheetView>
  </sheetViews>
  <sheetFormatPr baseColWidth="10" defaultColWidth="11.42578125" defaultRowHeight="15" x14ac:dyDescent="0.25"/>
  <cols>
    <col min="1" max="1" width="3" style="128" customWidth="1"/>
    <col min="2" max="2" width="4.7109375" style="128" customWidth="1"/>
    <col min="3" max="3" width="8.28515625" style="128" customWidth="1"/>
    <col min="4" max="4" width="8" style="128" customWidth="1"/>
    <col min="5" max="5" width="11.42578125" style="128"/>
    <col min="6" max="6" width="11.85546875" style="128" customWidth="1"/>
    <col min="7" max="7" width="16.28515625" style="128" customWidth="1"/>
    <col min="8" max="8" width="8.5703125" style="128" customWidth="1"/>
    <col min="9" max="9" width="22.42578125" style="128" customWidth="1"/>
    <col min="10" max="10" width="11.7109375" style="128" customWidth="1"/>
    <col min="11" max="11" width="13.42578125" style="128" customWidth="1"/>
    <col min="12" max="12" width="9.42578125" style="128" customWidth="1"/>
    <col min="13" max="13" width="13.7109375" style="128" customWidth="1"/>
    <col min="14" max="16384" width="11.42578125" style="128"/>
  </cols>
  <sheetData>
    <row r="1" spans="2:12" ht="27.75" customHeight="1" x14ac:dyDescent="0.25">
      <c r="B1" s="1088" t="s">
        <v>335</v>
      </c>
      <c r="C1" s="1088"/>
      <c r="D1" s="1088"/>
      <c r="E1" s="1088"/>
      <c r="F1" s="1088"/>
      <c r="G1" s="1088"/>
      <c r="H1" s="1088"/>
      <c r="I1" s="1088"/>
      <c r="J1" s="1088"/>
      <c r="K1" s="1088"/>
      <c r="L1" s="1088"/>
    </row>
    <row r="2" spans="2:12" ht="11.25" customHeight="1" x14ac:dyDescent="0.25">
      <c r="B2" s="1088"/>
      <c r="C2" s="1088"/>
      <c r="D2" s="1088"/>
      <c r="E2" s="1088"/>
      <c r="F2" s="1088"/>
      <c r="G2" s="1088"/>
      <c r="H2" s="1088"/>
      <c r="I2" s="1088"/>
      <c r="J2" s="1088"/>
      <c r="K2" s="1088"/>
      <c r="L2" s="1088"/>
    </row>
    <row r="3" spans="2:12" ht="24.95" customHeight="1" x14ac:dyDescent="0.25">
      <c r="B3" s="1069" t="s">
        <v>382</v>
      </c>
      <c r="C3" s="1069"/>
      <c r="D3" s="1069"/>
      <c r="E3" s="1069"/>
      <c r="F3" s="155">
        <v>44019</v>
      </c>
      <c r="G3" s="1069" t="s">
        <v>383</v>
      </c>
      <c r="H3" s="1069"/>
      <c r="I3" s="1069"/>
      <c r="J3" s="1070">
        <v>44027</v>
      </c>
      <c r="K3" s="1069"/>
      <c r="L3" s="1069"/>
    </row>
    <row r="4" spans="2:12" ht="24.95" customHeight="1" x14ac:dyDescent="0.25">
      <c r="B4" s="1071" t="s">
        <v>333</v>
      </c>
      <c r="C4" s="1071"/>
      <c r="D4" s="1071"/>
      <c r="E4" s="1071"/>
      <c r="F4" s="1071"/>
      <c r="G4" s="1071"/>
      <c r="H4" s="1072" t="s">
        <v>641</v>
      </c>
      <c r="I4" s="1072"/>
      <c r="J4" s="206" t="s">
        <v>2</v>
      </c>
      <c r="K4" s="940" t="s">
        <v>0</v>
      </c>
      <c r="L4" s="940"/>
    </row>
    <row r="5" spans="2:12" ht="24.95" customHeight="1" x14ac:dyDescent="0.25">
      <c r="B5" s="1071"/>
      <c r="C5" s="1071"/>
      <c r="D5" s="1071"/>
      <c r="E5" s="1071"/>
      <c r="F5" s="1071"/>
      <c r="G5" s="1071"/>
      <c r="H5" s="1073" t="s">
        <v>642</v>
      </c>
      <c r="I5" s="1073"/>
      <c r="J5" s="206">
        <v>2</v>
      </c>
      <c r="K5" s="940" t="s">
        <v>384</v>
      </c>
      <c r="L5" s="940"/>
    </row>
    <row r="6" spans="2:12" ht="24.95" customHeight="1" x14ac:dyDescent="0.25">
      <c r="B6" s="1071" t="s">
        <v>862</v>
      </c>
      <c r="C6" s="1071"/>
      <c r="D6" s="1071"/>
      <c r="E6" s="1071"/>
      <c r="F6" s="1071"/>
      <c r="G6" s="1071"/>
      <c r="H6" s="1071"/>
      <c r="I6" s="1071"/>
      <c r="J6" s="1071"/>
      <c r="K6" s="1071"/>
      <c r="L6" s="1071"/>
    </row>
    <row r="7" spans="2:12" ht="30" customHeight="1" x14ac:dyDescent="0.25">
      <c r="B7" s="1089" t="s">
        <v>586</v>
      </c>
      <c r="C7" s="1089"/>
      <c r="D7" s="1089"/>
      <c r="E7" s="1089"/>
      <c r="F7" s="1089"/>
      <c r="G7" s="1089"/>
      <c r="H7" s="1089" t="s">
        <v>587</v>
      </c>
      <c r="I7" s="1089"/>
      <c r="J7" s="1089"/>
      <c r="K7" s="1089"/>
      <c r="L7" s="1089"/>
    </row>
    <row r="8" spans="2:12" x14ac:dyDescent="0.25">
      <c r="B8" s="1089"/>
      <c r="C8" s="1089"/>
      <c r="D8" s="1089"/>
      <c r="E8" s="1089"/>
      <c r="F8" s="1089"/>
      <c r="G8" s="1089"/>
      <c r="H8" s="1089"/>
      <c r="I8" s="1089"/>
      <c r="J8" s="1089"/>
      <c r="K8" s="1089"/>
      <c r="L8" s="1089"/>
    </row>
    <row r="9" spans="2:12" x14ac:dyDescent="0.25">
      <c r="B9" s="1089"/>
      <c r="C9" s="1089"/>
      <c r="D9" s="1089"/>
      <c r="E9" s="1089"/>
      <c r="F9" s="1089"/>
      <c r="G9" s="1089"/>
      <c r="H9" s="1089"/>
      <c r="I9" s="1089"/>
      <c r="J9" s="1089"/>
      <c r="K9" s="1089"/>
      <c r="L9" s="1089"/>
    </row>
    <row r="10" spans="2:12" x14ac:dyDescent="0.25">
      <c r="B10" s="1089"/>
      <c r="C10" s="1089"/>
      <c r="D10" s="1089"/>
      <c r="E10" s="1089"/>
      <c r="F10" s="1089"/>
      <c r="G10" s="1089"/>
      <c r="H10" s="1089"/>
      <c r="I10" s="1089"/>
      <c r="J10" s="1089"/>
      <c r="K10" s="1089"/>
      <c r="L10" s="1089"/>
    </row>
    <row r="11" spans="2:12" x14ac:dyDescent="0.25">
      <c r="B11" s="1089"/>
      <c r="C11" s="1089"/>
      <c r="D11" s="1089"/>
      <c r="E11" s="1089"/>
      <c r="F11" s="1089"/>
      <c r="G11" s="1089"/>
      <c r="H11" s="1089"/>
      <c r="I11" s="1089"/>
      <c r="J11" s="1089"/>
      <c r="K11" s="1089"/>
      <c r="L11" s="1089"/>
    </row>
    <row r="12" spans="2:12" x14ac:dyDescent="0.25">
      <c r="B12" s="1089"/>
      <c r="C12" s="1089"/>
      <c r="D12" s="1089"/>
      <c r="E12" s="1089"/>
      <c r="F12" s="1089"/>
      <c r="G12" s="1089"/>
      <c r="H12" s="1089"/>
      <c r="I12" s="1089"/>
      <c r="J12" s="1089"/>
      <c r="K12" s="1089"/>
      <c r="L12" s="1089"/>
    </row>
    <row r="13" spans="2:12" x14ac:dyDescent="0.25">
      <c r="B13" s="1089"/>
      <c r="C13" s="1089"/>
      <c r="D13" s="1089"/>
      <c r="E13" s="1089"/>
      <c r="F13" s="1089"/>
      <c r="G13" s="1089"/>
      <c r="H13" s="1089"/>
      <c r="I13" s="1089"/>
      <c r="J13" s="1089"/>
      <c r="K13" s="1089"/>
      <c r="L13" s="1089"/>
    </row>
    <row r="14" spans="2:12" x14ac:dyDescent="0.25">
      <c r="B14" s="1089"/>
      <c r="C14" s="1089"/>
      <c r="D14" s="1089"/>
      <c r="E14" s="1089"/>
      <c r="F14" s="1089"/>
      <c r="G14" s="1089"/>
      <c r="H14" s="1089"/>
      <c r="I14" s="1089"/>
      <c r="J14" s="1089"/>
      <c r="K14" s="1089"/>
      <c r="L14" s="1089"/>
    </row>
    <row r="15" spans="2:12" x14ac:dyDescent="0.25">
      <c r="B15" s="1089"/>
      <c r="C15" s="1089"/>
      <c r="D15" s="1089"/>
      <c r="E15" s="1089"/>
      <c r="F15" s="1089"/>
      <c r="G15" s="1089"/>
      <c r="H15" s="1089"/>
      <c r="I15" s="1089"/>
      <c r="J15" s="1089"/>
      <c r="K15" s="1089"/>
      <c r="L15" s="1089"/>
    </row>
    <row r="16" spans="2:12" x14ac:dyDescent="0.25">
      <c r="B16" s="1089"/>
      <c r="C16" s="1089"/>
      <c r="D16" s="1089"/>
      <c r="E16" s="1089"/>
      <c r="F16" s="1089"/>
      <c r="G16" s="1089"/>
      <c r="H16" s="1089"/>
      <c r="I16" s="1089"/>
      <c r="J16" s="1089"/>
      <c r="K16" s="1089"/>
      <c r="L16" s="1089"/>
    </row>
    <row r="17" spans="2:19" x14ac:dyDescent="0.25">
      <c r="B17" s="1089"/>
      <c r="C17" s="1089"/>
      <c r="D17" s="1089"/>
      <c r="E17" s="1089"/>
      <c r="F17" s="1089"/>
      <c r="G17" s="1089"/>
      <c r="H17" s="1089"/>
      <c r="I17" s="1089"/>
      <c r="J17" s="1089"/>
      <c r="K17" s="1089"/>
      <c r="L17" s="1089"/>
      <c r="S17" s="177"/>
    </row>
    <row r="18" spans="2:19" x14ac:dyDescent="0.25">
      <c r="B18" s="1089"/>
      <c r="C18" s="1089"/>
      <c r="D18" s="1089"/>
      <c r="E18" s="1089"/>
      <c r="F18" s="1089"/>
      <c r="G18" s="1089"/>
      <c r="H18" s="1089"/>
      <c r="I18" s="1089"/>
      <c r="J18" s="1089"/>
      <c r="K18" s="1089"/>
      <c r="L18" s="1089"/>
    </row>
    <row r="19" spans="2:19" x14ac:dyDescent="0.25">
      <c r="B19" s="1089"/>
      <c r="C19" s="1089"/>
      <c r="D19" s="1089"/>
      <c r="E19" s="1089"/>
      <c r="F19" s="1089"/>
      <c r="G19" s="1089"/>
      <c r="H19" s="1089"/>
      <c r="I19" s="1089"/>
      <c r="J19" s="1089"/>
      <c r="K19" s="1089"/>
      <c r="L19" s="1089"/>
    </row>
    <row r="20" spans="2:19" x14ac:dyDescent="0.25">
      <c r="B20" s="1089"/>
      <c r="C20" s="1089"/>
      <c r="D20" s="1089"/>
      <c r="E20" s="1089"/>
      <c r="F20" s="1089"/>
      <c r="G20" s="1089"/>
      <c r="H20" s="1089"/>
      <c r="I20" s="1089"/>
      <c r="J20" s="1089"/>
      <c r="K20" s="1089"/>
      <c r="L20" s="1089"/>
    </row>
    <row r="21" spans="2:19" x14ac:dyDescent="0.25">
      <c r="B21" s="1090">
        <v>1</v>
      </c>
      <c r="C21" s="1090"/>
      <c r="D21" s="1090"/>
      <c r="E21" s="1090"/>
      <c r="F21" s="1090"/>
      <c r="G21" s="1090"/>
      <c r="H21" s="1091">
        <v>2</v>
      </c>
      <c r="I21" s="1091"/>
      <c r="J21" s="1091"/>
      <c r="K21" s="1091"/>
      <c r="L21" s="1091"/>
    </row>
    <row r="22" spans="2:19" ht="18" customHeight="1" x14ac:dyDescent="0.25">
      <c r="B22" s="1090"/>
      <c r="C22" s="1090"/>
      <c r="D22" s="1090"/>
      <c r="E22" s="1090"/>
      <c r="F22" s="1090"/>
      <c r="G22" s="1090"/>
      <c r="H22" s="1091"/>
      <c r="I22" s="1091"/>
      <c r="J22" s="1091"/>
      <c r="K22" s="1091"/>
      <c r="L22" s="1091"/>
    </row>
    <row r="23" spans="2:19" ht="76.5" customHeight="1" x14ac:dyDescent="0.25">
      <c r="B23" s="1086" t="s">
        <v>1043</v>
      </c>
      <c r="C23" s="1087"/>
      <c r="D23" s="1087"/>
      <c r="E23" s="1087"/>
      <c r="F23" s="1087"/>
      <c r="G23" s="1087"/>
      <c r="H23" s="1087"/>
      <c r="I23" s="1087"/>
      <c r="J23" s="1087"/>
      <c r="K23" s="1087"/>
      <c r="L23" s="1087"/>
    </row>
    <row r="24" spans="2:19" ht="30" customHeight="1" x14ac:dyDescent="0.25">
      <c r="B24" s="1092" t="s">
        <v>586</v>
      </c>
      <c r="C24" s="1092"/>
      <c r="D24" s="1092"/>
      <c r="E24" s="1092"/>
      <c r="F24" s="1092"/>
      <c r="G24" s="1092"/>
      <c r="H24" s="1089" t="s">
        <v>587</v>
      </c>
      <c r="I24" s="1089"/>
      <c r="J24" s="1089"/>
      <c r="K24" s="1089"/>
      <c r="L24" s="1089"/>
    </row>
    <row r="25" spans="2:19" x14ac:dyDescent="0.25">
      <c r="B25" s="1092"/>
      <c r="C25" s="1092"/>
      <c r="D25" s="1092"/>
      <c r="E25" s="1092"/>
      <c r="F25" s="1092"/>
      <c r="G25" s="1092"/>
      <c r="H25" s="1089"/>
      <c r="I25" s="1089"/>
      <c r="J25" s="1089"/>
      <c r="K25" s="1089"/>
      <c r="L25" s="1089"/>
    </row>
    <row r="26" spans="2:19" x14ac:dyDescent="0.25">
      <c r="B26" s="1092"/>
      <c r="C26" s="1092"/>
      <c r="D26" s="1092"/>
      <c r="E26" s="1092"/>
      <c r="F26" s="1092"/>
      <c r="G26" s="1092"/>
      <c r="H26" s="1089"/>
      <c r="I26" s="1089"/>
      <c r="J26" s="1089"/>
      <c r="K26" s="1089"/>
      <c r="L26" s="1089"/>
    </row>
    <row r="27" spans="2:19" x14ac:dyDescent="0.25">
      <c r="B27" s="1092"/>
      <c r="C27" s="1092"/>
      <c r="D27" s="1092"/>
      <c r="E27" s="1092"/>
      <c r="F27" s="1092"/>
      <c r="G27" s="1092"/>
      <c r="H27" s="1089"/>
      <c r="I27" s="1089"/>
      <c r="J27" s="1089"/>
      <c r="K27" s="1089"/>
      <c r="L27" s="1089"/>
    </row>
    <row r="28" spans="2:19" x14ac:dyDescent="0.25">
      <c r="B28" s="1092"/>
      <c r="C28" s="1092"/>
      <c r="D28" s="1092"/>
      <c r="E28" s="1092"/>
      <c r="F28" s="1092"/>
      <c r="G28" s="1092"/>
      <c r="H28" s="1089"/>
      <c r="I28" s="1089"/>
      <c r="J28" s="1089"/>
      <c r="K28" s="1089"/>
      <c r="L28" s="1089"/>
    </row>
    <row r="29" spans="2:19" x14ac:dyDescent="0.25">
      <c r="B29" s="1092"/>
      <c r="C29" s="1092"/>
      <c r="D29" s="1092"/>
      <c r="E29" s="1092"/>
      <c r="F29" s="1092"/>
      <c r="G29" s="1092"/>
      <c r="H29" s="1089"/>
      <c r="I29" s="1089"/>
      <c r="J29" s="1089"/>
      <c r="K29" s="1089"/>
      <c r="L29" s="1089"/>
    </row>
    <row r="30" spans="2:19" x14ac:dyDescent="0.25">
      <c r="B30" s="1092"/>
      <c r="C30" s="1092"/>
      <c r="D30" s="1092"/>
      <c r="E30" s="1092"/>
      <c r="F30" s="1092"/>
      <c r="G30" s="1092"/>
      <c r="H30" s="1089"/>
      <c r="I30" s="1089"/>
      <c r="J30" s="1089"/>
      <c r="K30" s="1089"/>
      <c r="L30" s="1089"/>
    </row>
    <row r="31" spans="2:19" x14ac:dyDescent="0.25">
      <c r="B31" s="1092"/>
      <c r="C31" s="1092"/>
      <c r="D31" s="1092"/>
      <c r="E31" s="1092"/>
      <c r="F31" s="1092"/>
      <c r="G31" s="1092"/>
      <c r="H31" s="1089"/>
      <c r="I31" s="1089"/>
      <c r="J31" s="1089"/>
      <c r="K31" s="1089"/>
      <c r="L31" s="1089"/>
    </row>
    <row r="32" spans="2:19" x14ac:dyDescent="0.25">
      <c r="B32" s="1092"/>
      <c r="C32" s="1092"/>
      <c r="D32" s="1092"/>
      <c r="E32" s="1092"/>
      <c r="F32" s="1092"/>
      <c r="G32" s="1092"/>
      <c r="H32" s="1089"/>
      <c r="I32" s="1089"/>
      <c r="J32" s="1089"/>
      <c r="K32" s="1089"/>
      <c r="L32" s="1089"/>
    </row>
    <row r="33" spans="2:19" x14ac:dyDescent="0.25">
      <c r="B33" s="1092"/>
      <c r="C33" s="1092"/>
      <c r="D33" s="1092"/>
      <c r="E33" s="1092"/>
      <c r="F33" s="1092"/>
      <c r="G33" s="1092"/>
      <c r="H33" s="1089"/>
      <c r="I33" s="1089"/>
      <c r="J33" s="1089"/>
      <c r="K33" s="1089"/>
      <c r="L33" s="1089"/>
    </row>
    <row r="34" spans="2:19" x14ac:dyDescent="0.25">
      <c r="B34" s="1092"/>
      <c r="C34" s="1092"/>
      <c r="D34" s="1092"/>
      <c r="E34" s="1092"/>
      <c r="F34" s="1092"/>
      <c r="G34" s="1092"/>
      <c r="H34" s="1089"/>
      <c r="I34" s="1089"/>
      <c r="J34" s="1089"/>
      <c r="K34" s="1089"/>
      <c r="L34" s="1089"/>
      <c r="S34" s="177"/>
    </row>
    <row r="35" spans="2:19" x14ac:dyDescent="0.25">
      <c r="B35" s="1092"/>
      <c r="C35" s="1092"/>
      <c r="D35" s="1092"/>
      <c r="E35" s="1092"/>
      <c r="F35" s="1092"/>
      <c r="G35" s="1092"/>
      <c r="H35" s="1089"/>
      <c r="I35" s="1089"/>
      <c r="J35" s="1089"/>
      <c r="K35" s="1089"/>
      <c r="L35" s="1089"/>
    </row>
    <row r="36" spans="2:19" x14ac:dyDescent="0.25">
      <c r="B36" s="1092"/>
      <c r="C36" s="1092"/>
      <c r="D36" s="1092"/>
      <c r="E36" s="1092"/>
      <c r="F36" s="1092"/>
      <c r="G36" s="1092"/>
      <c r="H36" s="1089"/>
      <c r="I36" s="1089"/>
      <c r="J36" s="1089"/>
      <c r="K36" s="1089"/>
      <c r="L36" s="1089"/>
    </row>
    <row r="37" spans="2:19" x14ac:dyDescent="0.25">
      <c r="B37" s="1092"/>
      <c r="C37" s="1092"/>
      <c r="D37" s="1092"/>
      <c r="E37" s="1092"/>
      <c r="F37" s="1092"/>
      <c r="G37" s="1092"/>
      <c r="H37" s="1089"/>
      <c r="I37" s="1089"/>
      <c r="J37" s="1089"/>
      <c r="K37" s="1089"/>
      <c r="L37" s="1089"/>
    </row>
    <row r="38" spans="2:19" x14ac:dyDescent="0.25">
      <c r="B38" s="1090">
        <v>3</v>
      </c>
      <c r="C38" s="1090"/>
      <c r="D38" s="1090"/>
      <c r="E38" s="1090"/>
      <c r="F38" s="1090"/>
      <c r="G38" s="1090"/>
      <c r="H38" s="1091">
        <v>4</v>
      </c>
      <c r="I38" s="1091"/>
      <c r="J38" s="1091"/>
      <c r="K38" s="1091"/>
      <c r="L38" s="1091"/>
    </row>
    <row r="39" spans="2:19" ht="18" customHeight="1" x14ac:dyDescent="0.25">
      <c r="B39" s="1090"/>
      <c r="C39" s="1090"/>
      <c r="D39" s="1090"/>
      <c r="E39" s="1090"/>
      <c r="F39" s="1090"/>
      <c r="G39" s="1090"/>
      <c r="H39" s="1091"/>
      <c r="I39" s="1091"/>
      <c r="J39" s="1091"/>
      <c r="K39" s="1091"/>
      <c r="L39" s="1091"/>
    </row>
    <row r="40" spans="2:19" ht="30" customHeight="1" x14ac:dyDescent="0.25">
      <c r="B40" s="1092" t="s">
        <v>586</v>
      </c>
      <c r="C40" s="1092"/>
      <c r="D40" s="1092"/>
      <c r="E40" s="1092"/>
      <c r="F40" s="1092"/>
      <c r="G40" s="1092"/>
      <c r="H40" s="1089" t="s">
        <v>587</v>
      </c>
      <c r="I40" s="1089"/>
      <c r="J40" s="1089"/>
      <c r="K40" s="1089"/>
      <c r="L40" s="1089"/>
    </row>
    <row r="41" spans="2:19" x14ac:dyDescent="0.25">
      <c r="B41" s="1092"/>
      <c r="C41" s="1092"/>
      <c r="D41" s="1092"/>
      <c r="E41" s="1092"/>
      <c r="F41" s="1092"/>
      <c r="G41" s="1092"/>
      <c r="H41" s="1089"/>
      <c r="I41" s="1089"/>
      <c r="J41" s="1089"/>
      <c r="K41" s="1089"/>
      <c r="L41" s="1089"/>
    </row>
    <row r="42" spans="2:19" x14ac:dyDescent="0.25">
      <c r="B42" s="1092"/>
      <c r="C42" s="1092"/>
      <c r="D42" s="1092"/>
      <c r="E42" s="1092"/>
      <c r="F42" s="1092"/>
      <c r="G42" s="1092"/>
      <c r="H42" s="1089"/>
      <c r="I42" s="1089"/>
      <c r="J42" s="1089"/>
      <c r="K42" s="1089"/>
      <c r="L42" s="1089"/>
    </row>
    <row r="43" spans="2:19" x14ac:dyDescent="0.25">
      <c r="B43" s="1092"/>
      <c r="C43" s="1092"/>
      <c r="D43" s="1092"/>
      <c r="E43" s="1092"/>
      <c r="F43" s="1092"/>
      <c r="G43" s="1092"/>
      <c r="H43" s="1089"/>
      <c r="I43" s="1089"/>
      <c r="J43" s="1089"/>
      <c r="K43" s="1089"/>
      <c r="L43" s="1089"/>
    </row>
    <row r="44" spans="2:19" x14ac:dyDescent="0.25">
      <c r="B44" s="1092"/>
      <c r="C44" s="1092"/>
      <c r="D44" s="1092"/>
      <c r="E44" s="1092"/>
      <c r="F44" s="1092"/>
      <c r="G44" s="1092"/>
      <c r="H44" s="1089"/>
      <c r="I44" s="1089"/>
      <c r="J44" s="1089"/>
      <c r="K44" s="1089"/>
      <c r="L44" s="1089"/>
    </row>
    <row r="45" spans="2:19" x14ac:dyDescent="0.25">
      <c r="B45" s="1092"/>
      <c r="C45" s="1092"/>
      <c r="D45" s="1092"/>
      <c r="E45" s="1092"/>
      <c r="F45" s="1092"/>
      <c r="G45" s="1092"/>
      <c r="H45" s="1089"/>
      <c r="I45" s="1089"/>
      <c r="J45" s="1089"/>
      <c r="K45" s="1089"/>
      <c r="L45" s="1089"/>
    </row>
    <row r="46" spans="2:19" x14ac:dyDescent="0.25">
      <c r="B46" s="1092"/>
      <c r="C46" s="1092"/>
      <c r="D46" s="1092"/>
      <c r="E46" s="1092"/>
      <c r="F46" s="1092"/>
      <c r="G46" s="1092"/>
      <c r="H46" s="1089"/>
      <c r="I46" s="1089"/>
      <c r="J46" s="1089"/>
      <c r="K46" s="1089"/>
      <c r="L46" s="1089"/>
    </row>
    <row r="47" spans="2:19" x14ac:dyDescent="0.25">
      <c r="B47" s="1092"/>
      <c r="C47" s="1092"/>
      <c r="D47" s="1092"/>
      <c r="E47" s="1092"/>
      <c r="F47" s="1092"/>
      <c r="G47" s="1092"/>
      <c r="H47" s="1089"/>
      <c r="I47" s="1089"/>
      <c r="J47" s="1089"/>
      <c r="K47" s="1089"/>
      <c r="L47" s="1089"/>
    </row>
    <row r="48" spans="2:19" x14ac:dyDescent="0.25">
      <c r="B48" s="1092"/>
      <c r="C48" s="1092"/>
      <c r="D48" s="1092"/>
      <c r="E48" s="1092"/>
      <c r="F48" s="1092"/>
      <c r="G48" s="1092"/>
      <c r="H48" s="1089"/>
      <c r="I48" s="1089"/>
      <c r="J48" s="1089"/>
      <c r="K48" s="1089"/>
      <c r="L48" s="1089"/>
    </row>
    <row r="49" spans="2:19" x14ac:dyDescent="0.25">
      <c r="B49" s="1092"/>
      <c r="C49" s="1092"/>
      <c r="D49" s="1092"/>
      <c r="E49" s="1092"/>
      <c r="F49" s="1092"/>
      <c r="G49" s="1092"/>
      <c r="H49" s="1089"/>
      <c r="I49" s="1089"/>
      <c r="J49" s="1089"/>
      <c r="K49" s="1089"/>
      <c r="L49" s="1089"/>
    </row>
    <row r="50" spans="2:19" x14ac:dyDescent="0.25">
      <c r="B50" s="1092"/>
      <c r="C50" s="1092"/>
      <c r="D50" s="1092"/>
      <c r="E50" s="1092"/>
      <c r="F50" s="1092"/>
      <c r="G50" s="1092"/>
      <c r="H50" s="1089"/>
      <c r="I50" s="1089"/>
      <c r="J50" s="1089"/>
      <c r="K50" s="1089"/>
      <c r="L50" s="1089"/>
      <c r="S50" s="177"/>
    </row>
    <row r="51" spans="2:19" x14ac:dyDescent="0.25">
      <c r="B51" s="1092"/>
      <c r="C51" s="1092"/>
      <c r="D51" s="1092"/>
      <c r="E51" s="1092"/>
      <c r="F51" s="1092"/>
      <c r="G51" s="1092"/>
      <c r="H51" s="1089"/>
      <c r="I51" s="1089"/>
      <c r="J51" s="1089"/>
      <c r="K51" s="1089"/>
      <c r="L51" s="1089"/>
    </row>
    <row r="52" spans="2:19" x14ac:dyDescent="0.25">
      <c r="B52" s="1092"/>
      <c r="C52" s="1092"/>
      <c r="D52" s="1092"/>
      <c r="E52" s="1092"/>
      <c r="F52" s="1092"/>
      <c r="G52" s="1092"/>
      <c r="H52" s="1089"/>
      <c r="I52" s="1089"/>
      <c r="J52" s="1089"/>
      <c r="K52" s="1089"/>
      <c r="L52" s="1089"/>
    </row>
    <row r="53" spans="2:19" x14ac:dyDescent="0.25">
      <c r="B53" s="1092"/>
      <c r="C53" s="1092"/>
      <c r="D53" s="1092"/>
      <c r="E53" s="1092"/>
      <c r="F53" s="1092"/>
      <c r="G53" s="1092"/>
      <c r="H53" s="1089"/>
      <c r="I53" s="1089"/>
      <c r="J53" s="1089"/>
      <c r="K53" s="1089"/>
      <c r="L53" s="1089"/>
    </row>
    <row r="54" spans="2:19" x14ac:dyDescent="0.25">
      <c r="B54" s="1090">
        <v>5</v>
      </c>
      <c r="C54" s="1090"/>
      <c r="D54" s="1090"/>
      <c r="E54" s="1090"/>
      <c r="F54" s="1090"/>
      <c r="G54" s="1090"/>
      <c r="H54" s="1091">
        <v>6</v>
      </c>
      <c r="I54" s="1091"/>
      <c r="J54" s="1091"/>
      <c r="K54" s="1091"/>
      <c r="L54" s="1091"/>
    </row>
    <row r="55" spans="2:19" ht="18" customHeight="1" x14ac:dyDescent="0.25">
      <c r="B55" s="1090"/>
      <c r="C55" s="1090"/>
      <c r="D55" s="1090"/>
      <c r="E55" s="1090"/>
      <c r="F55" s="1090"/>
      <c r="G55" s="1090"/>
      <c r="H55" s="1091"/>
      <c r="I55" s="1091"/>
      <c r="J55" s="1091"/>
      <c r="K55" s="1091"/>
      <c r="L55" s="1091"/>
    </row>
    <row r="56" spans="2:19" x14ac:dyDescent="0.25">
      <c r="B56" s="1089"/>
      <c r="C56" s="1089"/>
      <c r="D56" s="1089"/>
      <c r="E56" s="1089"/>
      <c r="F56" s="1089"/>
      <c r="G56" s="1089"/>
      <c r="H56" s="1089"/>
      <c r="I56" s="1089"/>
      <c r="J56" s="1089"/>
      <c r="K56" s="1089"/>
      <c r="L56" s="1089"/>
    </row>
    <row r="57" spans="2:19" x14ac:dyDescent="0.25">
      <c r="B57" s="1089"/>
      <c r="C57" s="1089"/>
      <c r="D57" s="1089"/>
      <c r="E57" s="1089"/>
      <c r="F57" s="1089"/>
      <c r="G57" s="1089"/>
      <c r="H57" s="1089"/>
      <c r="I57" s="1089"/>
      <c r="J57" s="1089"/>
      <c r="K57" s="1089"/>
      <c r="L57" s="1089"/>
    </row>
    <row r="58" spans="2:19" x14ac:dyDescent="0.25">
      <c r="B58" s="1089"/>
      <c r="C58" s="1089"/>
      <c r="D58" s="1089"/>
      <c r="E58" s="1089"/>
      <c r="F58" s="1089"/>
      <c r="G58" s="1089"/>
      <c r="H58" s="1089"/>
      <c r="I58" s="1089"/>
      <c r="J58" s="1089"/>
      <c r="K58" s="1089"/>
      <c r="L58" s="1089"/>
    </row>
    <row r="59" spans="2:19" x14ac:dyDescent="0.25">
      <c r="B59" s="1089"/>
      <c r="C59" s="1089"/>
      <c r="D59" s="1089"/>
      <c r="E59" s="1089"/>
      <c r="F59" s="1089"/>
      <c r="G59" s="1089"/>
      <c r="H59" s="1089"/>
      <c r="I59" s="1089"/>
      <c r="J59" s="1089"/>
      <c r="K59" s="1089"/>
      <c r="L59" s="1089"/>
    </row>
    <row r="60" spans="2:19" x14ac:dyDescent="0.25">
      <c r="B60" s="1089"/>
      <c r="C60" s="1089"/>
      <c r="D60" s="1089"/>
      <c r="E60" s="1089"/>
      <c r="F60" s="1089"/>
      <c r="G60" s="1089"/>
      <c r="H60" s="1089"/>
      <c r="I60" s="1089"/>
      <c r="J60" s="1089"/>
      <c r="K60" s="1089"/>
      <c r="L60" s="1089"/>
    </row>
    <row r="61" spans="2:19" x14ac:dyDescent="0.25">
      <c r="B61" s="1089"/>
      <c r="C61" s="1089"/>
      <c r="D61" s="1089"/>
      <c r="E61" s="1089"/>
      <c r="F61" s="1089"/>
      <c r="G61" s="1089"/>
      <c r="H61" s="1089"/>
      <c r="I61" s="1089"/>
      <c r="J61" s="1089"/>
      <c r="K61" s="1089"/>
      <c r="L61" s="1089"/>
    </row>
    <row r="62" spans="2:19" x14ac:dyDescent="0.25">
      <c r="B62" s="1089"/>
      <c r="C62" s="1089"/>
      <c r="D62" s="1089"/>
      <c r="E62" s="1089"/>
      <c r="F62" s="1089"/>
      <c r="G62" s="1089"/>
      <c r="H62" s="1089"/>
      <c r="I62" s="1089"/>
      <c r="J62" s="1089"/>
      <c r="K62" s="1089"/>
      <c r="L62" s="1089"/>
    </row>
    <row r="63" spans="2:19" x14ac:dyDescent="0.25">
      <c r="B63" s="1089"/>
      <c r="C63" s="1089"/>
      <c r="D63" s="1089"/>
      <c r="E63" s="1089"/>
      <c r="F63" s="1089"/>
      <c r="G63" s="1089"/>
      <c r="H63" s="1089"/>
      <c r="I63" s="1089"/>
      <c r="J63" s="1089"/>
      <c r="K63" s="1089"/>
      <c r="L63" s="1089"/>
    </row>
    <row r="64" spans="2:19" x14ac:dyDescent="0.25">
      <c r="B64" s="1089"/>
      <c r="C64" s="1089"/>
      <c r="D64" s="1089"/>
      <c r="E64" s="1089"/>
      <c r="F64" s="1089"/>
      <c r="G64" s="1089"/>
      <c r="H64" s="1089"/>
      <c r="I64" s="1089"/>
      <c r="J64" s="1089"/>
      <c r="K64" s="1089"/>
      <c r="L64" s="1089"/>
    </row>
    <row r="65" spans="2:19" x14ac:dyDescent="0.25">
      <c r="B65" s="1089"/>
      <c r="C65" s="1089"/>
      <c r="D65" s="1089"/>
      <c r="E65" s="1089"/>
      <c r="F65" s="1089"/>
      <c r="G65" s="1089"/>
      <c r="H65" s="1089"/>
      <c r="I65" s="1089"/>
      <c r="J65" s="1089"/>
      <c r="K65" s="1089"/>
      <c r="L65" s="1089"/>
      <c r="S65" s="177"/>
    </row>
    <row r="66" spans="2:19" x14ac:dyDescent="0.25">
      <c r="B66" s="1089"/>
      <c r="C66" s="1089"/>
      <c r="D66" s="1089"/>
      <c r="E66" s="1089"/>
      <c r="F66" s="1089"/>
      <c r="G66" s="1089"/>
      <c r="H66" s="1089"/>
      <c r="I66" s="1089"/>
      <c r="J66" s="1089"/>
      <c r="K66" s="1089"/>
      <c r="L66" s="1089"/>
    </row>
    <row r="67" spans="2:19" x14ac:dyDescent="0.25">
      <c r="B67" s="1089"/>
      <c r="C67" s="1089"/>
      <c r="D67" s="1089"/>
      <c r="E67" s="1089"/>
      <c r="F67" s="1089"/>
      <c r="G67" s="1089"/>
      <c r="H67" s="1089"/>
      <c r="I67" s="1089"/>
      <c r="J67" s="1089"/>
      <c r="K67" s="1089"/>
      <c r="L67" s="1089"/>
    </row>
    <row r="68" spans="2:19" x14ac:dyDescent="0.25">
      <c r="B68" s="1089"/>
      <c r="C68" s="1089"/>
      <c r="D68" s="1089"/>
      <c r="E68" s="1089"/>
      <c r="F68" s="1089"/>
      <c r="G68" s="1089"/>
      <c r="H68" s="1089"/>
      <c r="I68" s="1089"/>
      <c r="J68" s="1089"/>
      <c r="K68" s="1089"/>
      <c r="L68" s="1089"/>
    </row>
    <row r="69" spans="2:19" x14ac:dyDescent="0.25">
      <c r="B69" s="1090">
        <v>7</v>
      </c>
      <c r="C69" s="1090"/>
      <c r="D69" s="1090"/>
      <c r="E69" s="1090"/>
      <c r="F69" s="1090"/>
      <c r="G69" s="1090"/>
      <c r="H69" s="1091">
        <v>8</v>
      </c>
      <c r="I69" s="1091"/>
      <c r="J69" s="1091"/>
      <c r="K69" s="1091"/>
      <c r="L69" s="1091"/>
    </row>
    <row r="70" spans="2:19" ht="18" customHeight="1" x14ac:dyDescent="0.25">
      <c r="B70" s="1090"/>
      <c r="C70" s="1090"/>
      <c r="D70" s="1090"/>
      <c r="E70" s="1090"/>
      <c r="F70" s="1090"/>
      <c r="G70" s="1090"/>
      <c r="H70" s="1091"/>
      <c r="I70" s="1091"/>
      <c r="J70" s="1091"/>
      <c r="K70" s="1091"/>
      <c r="L70" s="1091"/>
    </row>
    <row r="71" spans="2:19" x14ac:dyDescent="0.25">
      <c r="B71" s="1089"/>
      <c r="C71" s="1089"/>
      <c r="D71" s="1089"/>
      <c r="E71" s="1089"/>
      <c r="F71" s="1089"/>
      <c r="G71" s="1089"/>
      <c r="H71" s="1089"/>
      <c r="I71" s="1089"/>
      <c r="J71" s="1089"/>
      <c r="K71" s="1089"/>
      <c r="L71" s="1089"/>
    </row>
    <row r="72" spans="2:19" x14ac:dyDescent="0.25">
      <c r="B72" s="1089"/>
      <c r="C72" s="1089"/>
      <c r="D72" s="1089"/>
      <c r="E72" s="1089"/>
      <c r="F72" s="1089"/>
      <c r="G72" s="1089"/>
      <c r="H72" s="1089"/>
      <c r="I72" s="1089"/>
      <c r="J72" s="1089"/>
      <c r="K72" s="1089"/>
      <c r="L72" s="1089"/>
    </row>
    <row r="73" spans="2:19" x14ac:dyDescent="0.25">
      <c r="B73" s="1089"/>
      <c r="C73" s="1089"/>
      <c r="D73" s="1089"/>
      <c r="E73" s="1089"/>
      <c r="F73" s="1089"/>
      <c r="G73" s="1089"/>
      <c r="H73" s="1089"/>
      <c r="I73" s="1089"/>
      <c r="J73" s="1089"/>
      <c r="K73" s="1089"/>
      <c r="L73" s="1089"/>
    </row>
    <row r="74" spans="2:19" x14ac:dyDescent="0.25">
      <c r="B74" s="1089"/>
      <c r="C74" s="1089"/>
      <c r="D74" s="1089"/>
      <c r="E74" s="1089"/>
      <c r="F74" s="1089"/>
      <c r="G74" s="1089"/>
      <c r="H74" s="1089"/>
      <c r="I74" s="1089"/>
      <c r="J74" s="1089"/>
      <c r="K74" s="1089"/>
      <c r="L74" s="1089"/>
    </row>
    <row r="75" spans="2:19" x14ac:dyDescent="0.25">
      <c r="B75" s="1089"/>
      <c r="C75" s="1089"/>
      <c r="D75" s="1089"/>
      <c r="E75" s="1089"/>
      <c r="F75" s="1089"/>
      <c r="G75" s="1089"/>
      <c r="H75" s="1089"/>
      <c r="I75" s="1089"/>
      <c r="J75" s="1089"/>
      <c r="K75" s="1089"/>
      <c r="L75" s="1089"/>
    </row>
    <row r="76" spans="2:19" x14ac:dyDescent="0.25">
      <c r="B76" s="1089"/>
      <c r="C76" s="1089"/>
      <c r="D76" s="1089"/>
      <c r="E76" s="1089"/>
      <c r="F76" s="1089"/>
      <c r="G76" s="1089"/>
      <c r="H76" s="1089"/>
      <c r="I76" s="1089"/>
      <c r="J76" s="1089"/>
      <c r="K76" s="1089"/>
      <c r="L76" s="1089"/>
    </row>
    <row r="77" spans="2:19" x14ac:dyDescent="0.25">
      <c r="B77" s="1089"/>
      <c r="C77" s="1089"/>
      <c r="D77" s="1089"/>
      <c r="E77" s="1089"/>
      <c r="F77" s="1089"/>
      <c r="G77" s="1089"/>
      <c r="H77" s="1089"/>
      <c r="I77" s="1089"/>
      <c r="J77" s="1089"/>
      <c r="K77" s="1089"/>
      <c r="L77" s="1089"/>
    </row>
    <row r="78" spans="2:19" x14ac:dyDescent="0.25">
      <c r="B78" s="1089"/>
      <c r="C78" s="1089"/>
      <c r="D78" s="1089"/>
      <c r="E78" s="1089"/>
      <c r="F78" s="1089"/>
      <c r="G78" s="1089"/>
      <c r="H78" s="1089"/>
      <c r="I78" s="1089"/>
      <c r="J78" s="1089"/>
      <c r="K78" s="1089"/>
      <c r="L78" s="1089"/>
    </row>
    <row r="79" spans="2:19" x14ac:dyDescent="0.25">
      <c r="B79" s="1089"/>
      <c r="C79" s="1089"/>
      <c r="D79" s="1089"/>
      <c r="E79" s="1089"/>
      <c r="F79" s="1089"/>
      <c r="G79" s="1089"/>
      <c r="H79" s="1089"/>
      <c r="I79" s="1089"/>
      <c r="J79" s="1089"/>
      <c r="K79" s="1089"/>
      <c r="L79" s="1089"/>
    </row>
    <row r="80" spans="2:19" x14ac:dyDescent="0.25">
      <c r="B80" s="1089"/>
      <c r="C80" s="1089"/>
      <c r="D80" s="1089"/>
      <c r="E80" s="1089"/>
      <c r="F80" s="1089"/>
      <c r="G80" s="1089"/>
      <c r="H80" s="1089"/>
      <c r="I80" s="1089"/>
      <c r="J80" s="1089"/>
      <c r="K80" s="1089"/>
      <c r="L80" s="1089"/>
      <c r="S80" s="177"/>
    </row>
    <row r="81" spans="2:19" x14ac:dyDescent="0.25">
      <c r="B81" s="1089"/>
      <c r="C81" s="1089"/>
      <c r="D81" s="1089"/>
      <c r="E81" s="1089"/>
      <c r="F81" s="1089"/>
      <c r="G81" s="1089"/>
      <c r="H81" s="1089"/>
      <c r="I81" s="1089"/>
      <c r="J81" s="1089"/>
      <c r="K81" s="1089"/>
      <c r="L81" s="1089"/>
    </row>
    <row r="82" spans="2:19" x14ac:dyDescent="0.25">
      <c r="B82" s="1089"/>
      <c r="C82" s="1089"/>
      <c r="D82" s="1089"/>
      <c r="E82" s="1089"/>
      <c r="F82" s="1089"/>
      <c r="G82" s="1089"/>
      <c r="H82" s="1089"/>
      <c r="I82" s="1089"/>
      <c r="J82" s="1089"/>
      <c r="K82" s="1089"/>
      <c r="L82" s="1089"/>
    </row>
    <row r="83" spans="2:19" x14ac:dyDescent="0.25">
      <c r="B83" s="1089"/>
      <c r="C83" s="1089"/>
      <c r="D83" s="1089"/>
      <c r="E83" s="1089"/>
      <c r="F83" s="1089"/>
      <c r="G83" s="1089"/>
      <c r="H83" s="1089"/>
      <c r="I83" s="1089"/>
      <c r="J83" s="1089"/>
      <c r="K83" s="1089"/>
      <c r="L83" s="1089"/>
    </row>
    <row r="84" spans="2:19" x14ac:dyDescent="0.25">
      <c r="B84" s="1090">
        <v>9</v>
      </c>
      <c r="C84" s="1090"/>
      <c r="D84" s="1090"/>
      <c r="E84" s="1090"/>
      <c r="F84" s="1090"/>
      <c r="G84" s="1090"/>
      <c r="H84" s="1091">
        <v>10</v>
      </c>
      <c r="I84" s="1091"/>
      <c r="J84" s="1091"/>
      <c r="K84" s="1091"/>
      <c r="L84" s="1091"/>
    </row>
    <row r="85" spans="2:19" ht="18" customHeight="1" x14ac:dyDescent="0.25">
      <c r="B85" s="1090"/>
      <c r="C85" s="1090"/>
      <c r="D85" s="1090"/>
      <c r="E85" s="1090"/>
      <c r="F85" s="1090"/>
      <c r="G85" s="1090"/>
      <c r="H85" s="1091"/>
      <c r="I85" s="1091"/>
      <c r="J85" s="1091"/>
      <c r="K85" s="1091"/>
      <c r="L85" s="1091"/>
    </row>
    <row r="86" spans="2:19" x14ac:dyDescent="0.25">
      <c r="B86" s="1089"/>
      <c r="C86" s="1089"/>
      <c r="D86" s="1089"/>
      <c r="E86" s="1089"/>
      <c r="F86" s="1089"/>
      <c r="G86" s="1089"/>
      <c r="H86" s="1089"/>
      <c r="I86" s="1089"/>
      <c r="J86" s="1089"/>
      <c r="K86" s="1089"/>
      <c r="L86" s="1089"/>
    </row>
    <row r="87" spans="2:19" x14ac:dyDescent="0.25">
      <c r="B87" s="1089"/>
      <c r="C87" s="1089"/>
      <c r="D87" s="1089"/>
      <c r="E87" s="1089"/>
      <c r="F87" s="1089"/>
      <c r="G87" s="1089"/>
      <c r="H87" s="1089"/>
      <c r="I87" s="1089"/>
      <c r="J87" s="1089"/>
      <c r="K87" s="1089"/>
      <c r="L87" s="1089"/>
    </row>
    <row r="88" spans="2:19" x14ac:dyDescent="0.25">
      <c r="B88" s="1089"/>
      <c r="C88" s="1089"/>
      <c r="D88" s="1089"/>
      <c r="E88" s="1089"/>
      <c r="F88" s="1089"/>
      <c r="G88" s="1089"/>
      <c r="H88" s="1089"/>
      <c r="I88" s="1089"/>
      <c r="J88" s="1089"/>
      <c r="K88" s="1089"/>
      <c r="L88" s="1089"/>
    </row>
    <row r="89" spans="2:19" x14ac:dyDescent="0.25">
      <c r="B89" s="1089"/>
      <c r="C89" s="1089"/>
      <c r="D89" s="1089"/>
      <c r="E89" s="1089"/>
      <c r="F89" s="1089"/>
      <c r="G89" s="1089"/>
      <c r="H89" s="1089"/>
      <c r="I89" s="1089"/>
      <c r="J89" s="1089"/>
      <c r="K89" s="1089"/>
      <c r="L89" s="1089"/>
    </row>
    <row r="90" spans="2:19" x14ac:dyDescent="0.25">
      <c r="B90" s="1089"/>
      <c r="C90" s="1089"/>
      <c r="D90" s="1089"/>
      <c r="E90" s="1089"/>
      <c r="F90" s="1089"/>
      <c r="G90" s="1089"/>
      <c r="H90" s="1089"/>
      <c r="I90" s="1089"/>
      <c r="J90" s="1089"/>
      <c r="K90" s="1089"/>
      <c r="L90" s="1089"/>
    </row>
    <row r="91" spans="2:19" x14ac:dyDescent="0.25">
      <c r="B91" s="1089"/>
      <c r="C91" s="1089"/>
      <c r="D91" s="1089"/>
      <c r="E91" s="1089"/>
      <c r="F91" s="1089"/>
      <c r="G91" s="1089"/>
      <c r="H91" s="1089"/>
      <c r="I91" s="1089"/>
      <c r="J91" s="1089"/>
      <c r="K91" s="1089"/>
      <c r="L91" s="1089"/>
    </row>
    <row r="92" spans="2:19" x14ac:dyDescent="0.25">
      <c r="B92" s="1089"/>
      <c r="C92" s="1089"/>
      <c r="D92" s="1089"/>
      <c r="E92" s="1089"/>
      <c r="F92" s="1089"/>
      <c r="G92" s="1089"/>
      <c r="H92" s="1089"/>
      <c r="I92" s="1089"/>
      <c r="J92" s="1089"/>
      <c r="K92" s="1089"/>
      <c r="L92" s="1089"/>
    </row>
    <row r="93" spans="2:19" x14ac:dyDescent="0.25">
      <c r="B93" s="1089"/>
      <c r="C93" s="1089"/>
      <c r="D93" s="1089"/>
      <c r="E93" s="1089"/>
      <c r="F93" s="1089"/>
      <c r="G93" s="1089"/>
      <c r="H93" s="1089"/>
      <c r="I93" s="1089"/>
      <c r="J93" s="1089"/>
      <c r="K93" s="1089"/>
      <c r="L93" s="1089"/>
    </row>
    <row r="94" spans="2:19" x14ac:dyDescent="0.25">
      <c r="B94" s="1089"/>
      <c r="C94" s="1089"/>
      <c r="D94" s="1089"/>
      <c r="E94" s="1089"/>
      <c r="F94" s="1089"/>
      <c r="G94" s="1089"/>
      <c r="H94" s="1089"/>
      <c r="I94" s="1089"/>
      <c r="J94" s="1089"/>
      <c r="K94" s="1089"/>
      <c r="L94" s="1089"/>
    </row>
    <row r="95" spans="2:19" x14ac:dyDescent="0.25">
      <c r="B95" s="1089"/>
      <c r="C95" s="1089"/>
      <c r="D95" s="1089"/>
      <c r="E95" s="1089"/>
      <c r="F95" s="1089"/>
      <c r="G95" s="1089"/>
      <c r="H95" s="1089"/>
      <c r="I95" s="1089"/>
      <c r="J95" s="1089"/>
      <c r="K95" s="1089"/>
      <c r="L95" s="1089"/>
      <c r="S95" s="177"/>
    </row>
    <row r="96" spans="2:19" x14ac:dyDescent="0.25">
      <c r="B96" s="1089"/>
      <c r="C96" s="1089"/>
      <c r="D96" s="1089"/>
      <c r="E96" s="1089"/>
      <c r="F96" s="1089"/>
      <c r="G96" s="1089"/>
      <c r="H96" s="1089"/>
      <c r="I96" s="1089"/>
      <c r="J96" s="1089"/>
      <c r="K96" s="1089"/>
      <c r="L96" s="1089"/>
    </row>
    <row r="97" spans="2:19" x14ac:dyDescent="0.25">
      <c r="B97" s="1089"/>
      <c r="C97" s="1089"/>
      <c r="D97" s="1089"/>
      <c r="E97" s="1089"/>
      <c r="F97" s="1089"/>
      <c r="G97" s="1089"/>
      <c r="H97" s="1089"/>
      <c r="I97" s="1089"/>
      <c r="J97" s="1089"/>
      <c r="K97" s="1089"/>
      <c r="L97" s="1089"/>
    </row>
    <row r="98" spans="2:19" x14ac:dyDescent="0.25">
      <c r="B98" s="1089"/>
      <c r="C98" s="1089"/>
      <c r="D98" s="1089"/>
      <c r="E98" s="1089"/>
      <c r="F98" s="1089"/>
      <c r="G98" s="1089"/>
      <c r="H98" s="1089"/>
      <c r="I98" s="1089"/>
      <c r="J98" s="1089"/>
      <c r="K98" s="1089"/>
      <c r="L98" s="1089"/>
    </row>
    <row r="99" spans="2:19" x14ac:dyDescent="0.25">
      <c r="B99" s="1090">
        <v>11</v>
      </c>
      <c r="C99" s="1090"/>
      <c r="D99" s="1090"/>
      <c r="E99" s="1090"/>
      <c r="F99" s="1090"/>
      <c r="G99" s="1090"/>
      <c r="H99" s="1091">
        <v>12</v>
      </c>
      <c r="I99" s="1091"/>
      <c r="J99" s="1091"/>
      <c r="K99" s="1091"/>
      <c r="L99" s="1091"/>
    </row>
    <row r="100" spans="2:19" ht="18" customHeight="1" x14ac:dyDescent="0.25">
      <c r="B100" s="1090"/>
      <c r="C100" s="1090"/>
      <c r="D100" s="1090"/>
      <c r="E100" s="1090"/>
      <c r="F100" s="1090"/>
      <c r="G100" s="1090"/>
      <c r="H100" s="1091"/>
      <c r="I100" s="1091"/>
      <c r="J100" s="1091"/>
      <c r="K100" s="1091"/>
      <c r="L100" s="1091"/>
    </row>
    <row r="101" spans="2:19" x14ac:dyDescent="0.25">
      <c r="B101" s="1089"/>
      <c r="C101" s="1089"/>
      <c r="D101" s="1089"/>
      <c r="E101" s="1089"/>
      <c r="F101" s="1089"/>
      <c r="G101" s="1089"/>
      <c r="H101" s="1089"/>
      <c r="I101" s="1089"/>
      <c r="J101" s="1089"/>
      <c r="K101" s="1089"/>
      <c r="L101" s="1089"/>
    </row>
    <row r="102" spans="2:19" x14ac:dyDescent="0.25">
      <c r="B102" s="1089"/>
      <c r="C102" s="1089"/>
      <c r="D102" s="1089"/>
      <c r="E102" s="1089"/>
      <c r="F102" s="1089"/>
      <c r="G102" s="1089"/>
      <c r="H102" s="1089"/>
      <c r="I102" s="1089"/>
      <c r="J102" s="1089"/>
      <c r="K102" s="1089"/>
      <c r="L102" s="1089"/>
    </row>
    <row r="103" spans="2:19" x14ac:dyDescent="0.25">
      <c r="B103" s="1089"/>
      <c r="C103" s="1089"/>
      <c r="D103" s="1089"/>
      <c r="E103" s="1089"/>
      <c r="F103" s="1089"/>
      <c r="G103" s="1089"/>
      <c r="H103" s="1089"/>
      <c r="I103" s="1089"/>
      <c r="J103" s="1089"/>
      <c r="K103" s="1089"/>
      <c r="L103" s="1089"/>
    </row>
    <row r="104" spans="2:19" x14ac:dyDescent="0.25">
      <c r="B104" s="1089"/>
      <c r="C104" s="1089"/>
      <c r="D104" s="1089"/>
      <c r="E104" s="1089"/>
      <c r="F104" s="1089"/>
      <c r="G104" s="1089"/>
      <c r="H104" s="1089"/>
      <c r="I104" s="1089"/>
      <c r="J104" s="1089"/>
      <c r="K104" s="1089"/>
      <c r="L104" s="1089"/>
    </row>
    <row r="105" spans="2:19" x14ac:dyDescent="0.25">
      <c r="B105" s="1089"/>
      <c r="C105" s="1089"/>
      <c r="D105" s="1089"/>
      <c r="E105" s="1089"/>
      <c r="F105" s="1089"/>
      <c r="G105" s="1089"/>
      <c r="H105" s="1089"/>
      <c r="I105" s="1089"/>
      <c r="J105" s="1089"/>
      <c r="K105" s="1089"/>
      <c r="L105" s="1089"/>
    </row>
    <row r="106" spans="2:19" x14ac:dyDescent="0.25">
      <c r="B106" s="1089"/>
      <c r="C106" s="1089"/>
      <c r="D106" s="1089"/>
      <c r="E106" s="1089"/>
      <c r="F106" s="1089"/>
      <c r="G106" s="1089"/>
      <c r="H106" s="1089"/>
      <c r="I106" s="1089"/>
      <c r="J106" s="1089"/>
      <c r="K106" s="1089"/>
      <c r="L106" s="1089"/>
    </row>
    <row r="107" spans="2:19" x14ac:dyDescent="0.25">
      <c r="B107" s="1089"/>
      <c r="C107" s="1089"/>
      <c r="D107" s="1089"/>
      <c r="E107" s="1089"/>
      <c r="F107" s="1089"/>
      <c r="G107" s="1089"/>
      <c r="H107" s="1089"/>
      <c r="I107" s="1089"/>
      <c r="J107" s="1089"/>
      <c r="K107" s="1089"/>
      <c r="L107" s="1089"/>
    </row>
    <row r="108" spans="2:19" x14ac:dyDescent="0.25">
      <c r="B108" s="1089"/>
      <c r="C108" s="1089"/>
      <c r="D108" s="1089"/>
      <c r="E108" s="1089"/>
      <c r="F108" s="1089"/>
      <c r="G108" s="1089"/>
      <c r="H108" s="1089"/>
      <c r="I108" s="1089"/>
      <c r="J108" s="1089"/>
      <c r="K108" s="1089"/>
      <c r="L108" s="1089"/>
    </row>
    <row r="109" spans="2:19" x14ac:dyDescent="0.25">
      <c r="B109" s="1089"/>
      <c r="C109" s="1089"/>
      <c r="D109" s="1089"/>
      <c r="E109" s="1089"/>
      <c r="F109" s="1089"/>
      <c r="G109" s="1089"/>
      <c r="H109" s="1089"/>
      <c r="I109" s="1089"/>
      <c r="J109" s="1089"/>
      <c r="K109" s="1089"/>
      <c r="L109" s="1089"/>
    </row>
    <row r="110" spans="2:19" x14ac:dyDescent="0.25">
      <c r="B110" s="1089"/>
      <c r="C110" s="1089"/>
      <c r="D110" s="1089"/>
      <c r="E110" s="1089"/>
      <c r="F110" s="1089"/>
      <c r="G110" s="1089"/>
      <c r="H110" s="1089"/>
      <c r="I110" s="1089"/>
      <c r="J110" s="1089"/>
      <c r="K110" s="1089"/>
      <c r="L110" s="1089"/>
      <c r="S110" s="177"/>
    </row>
    <row r="111" spans="2:19" x14ac:dyDescent="0.25">
      <c r="B111" s="1089"/>
      <c r="C111" s="1089"/>
      <c r="D111" s="1089"/>
      <c r="E111" s="1089"/>
      <c r="F111" s="1089"/>
      <c r="G111" s="1089"/>
      <c r="H111" s="1089"/>
      <c r="I111" s="1089"/>
      <c r="J111" s="1089"/>
      <c r="K111" s="1089"/>
      <c r="L111" s="1089"/>
    </row>
    <row r="112" spans="2:19" x14ac:dyDescent="0.25">
      <c r="B112" s="1089"/>
      <c r="C112" s="1089"/>
      <c r="D112" s="1089"/>
      <c r="E112" s="1089"/>
      <c r="F112" s="1089"/>
      <c r="G112" s="1089"/>
      <c r="H112" s="1089"/>
      <c r="I112" s="1089"/>
      <c r="J112" s="1089"/>
      <c r="K112" s="1089"/>
      <c r="L112" s="1089"/>
    </row>
    <row r="113" spans="2:12" ht="38.25" customHeight="1" x14ac:dyDescent="0.25">
      <c r="B113" s="1089"/>
      <c r="C113" s="1089"/>
      <c r="D113" s="1089"/>
      <c r="E113" s="1089"/>
      <c r="F113" s="1089"/>
      <c r="G113" s="1089"/>
      <c r="H113" s="1089"/>
      <c r="I113" s="1089"/>
      <c r="J113" s="1089"/>
      <c r="K113" s="1089"/>
      <c r="L113" s="1089"/>
    </row>
    <row r="114" spans="2:12" x14ac:dyDescent="0.25">
      <c r="B114" s="1090">
        <v>13</v>
      </c>
      <c r="C114" s="1090"/>
      <c r="D114" s="1090"/>
      <c r="E114" s="1090"/>
      <c r="F114" s="1090"/>
      <c r="G114" s="1090"/>
      <c r="H114" s="1091">
        <v>14</v>
      </c>
      <c r="I114" s="1091"/>
      <c r="J114" s="1091"/>
      <c r="K114" s="1091"/>
      <c r="L114" s="1091"/>
    </row>
    <row r="115" spans="2:12" ht="18" customHeight="1" x14ac:dyDescent="0.25">
      <c r="B115" s="1090"/>
      <c r="C115" s="1090"/>
      <c r="D115" s="1090"/>
      <c r="E115" s="1090"/>
      <c r="F115" s="1090"/>
      <c r="G115" s="1090"/>
      <c r="H115" s="1091"/>
      <c r="I115" s="1091"/>
      <c r="J115" s="1091"/>
      <c r="K115" s="1091"/>
      <c r="L115" s="1091"/>
    </row>
    <row r="116" spans="2:12" ht="91.5" customHeight="1" x14ac:dyDescent="0.25">
      <c r="B116" s="1086" t="s">
        <v>1044</v>
      </c>
      <c r="C116" s="1087"/>
      <c r="D116" s="1087"/>
      <c r="E116" s="1087"/>
      <c r="F116" s="1087"/>
      <c r="G116" s="1087"/>
      <c r="H116" s="1087"/>
      <c r="I116" s="1087"/>
      <c r="J116" s="1087"/>
      <c r="K116" s="1087"/>
      <c r="L116" s="1087"/>
    </row>
  </sheetData>
  <mergeCells count="40">
    <mergeCell ref="B116:L116"/>
    <mergeCell ref="B99:G100"/>
    <mergeCell ref="H99:L100"/>
    <mergeCell ref="B101:G113"/>
    <mergeCell ref="H101:L113"/>
    <mergeCell ref="B114:G115"/>
    <mergeCell ref="H114:L115"/>
    <mergeCell ref="B71:G83"/>
    <mergeCell ref="H71:L83"/>
    <mergeCell ref="B84:G85"/>
    <mergeCell ref="H84:L85"/>
    <mergeCell ref="B86:G98"/>
    <mergeCell ref="H86:L98"/>
    <mergeCell ref="B54:G55"/>
    <mergeCell ref="H54:L55"/>
    <mergeCell ref="B56:G68"/>
    <mergeCell ref="H56:L68"/>
    <mergeCell ref="B69:G70"/>
    <mergeCell ref="H69:L70"/>
    <mergeCell ref="B24:G37"/>
    <mergeCell ref="H24:L37"/>
    <mergeCell ref="B38:G39"/>
    <mergeCell ref="H38:L39"/>
    <mergeCell ref="B40:G53"/>
    <mergeCell ref="H40:L53"/>
    <mergeCell ref="B23:L23"/>
    <mergeCell ref="B1:L2"/>
    <mergeCell ref="B3:E3"/>
    <mergeCell ref="G3:I3"/>
    <mergeCell ref="J3:L3"/>
    <mergeCell ref="B4:G5"/>
    <mergeCell ref="H4:I4"/>
    <mergeCell ref="K4:L4"/>
    <mergeCell ref="H5:I5"/>
    <mergeCell ref="K5:L5"/>
    <mergeCell ref="B6:L6"/>
    <mergeCell ref="B7:G20"/>
    <mergeCell ref="H7:L20"/>
    <mergeCell ref="B21:G22"/>
    <mergeCell ref="H21:L22"/>
  </mergeCells>
  <pageMargins left="0.62992125984251968" right="0.23622047244094491" top="0.74803149606299213" bottom="0.74803149606299213" header="0.31496062992125984" footer="0.31496062992125984"/>
  <pageSetup scale="11"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11</vt:i4>
      </vt:variant>
      <vt:variant>
        <vt:lpstr>Rangos con nombre</vt:lpstr>
      </vt:variant>
      <vt:variant>
        <vt:i4>14</vt:i4>
      </vt:variant>
    </vt:vector>
  </HeadingPairs>
  <TitlesOfParts>
    <vt:vector size="25"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 fotográfico ambiental UF1y3</vt:lpstr>
      <vt:lpstr>Reg fotográfico ambiental UF2,1</vt:lpstr>
      <vt:lpstr>Financiero!Área_de_impresión</vt:lpstr>
      <vt:lpstr>Predial!Área_de_impresión</vt:lpstr>
      <vt:lpstr>'Reg fotográfico ambiental UF1y3'!Área_de_impresión</vt:lpstr>
      <vt:lpstr>'Reg fotográfico ambiental UF2,1'!Área_de_impresión</vt:lpstr>
      <vt:lpstr>'Registro fotográfico OyM'!Área_de_impresión</vt:lpstr>
      <vt:lpstr>'Registro fotográfico redes'!Área_de_impresión</vt:lpstr>
      <vt:lpstr>'Registro fotográfico técnico'!Área_de_impresión</vt:lpstr>
      <vt:lpstr>'Registro fotográfico túnel'!Área_de_impresión</vt:lpstr>
      <vt:lpstr>'Reg fotográfico ambiental UF1y3'!Títulos_a_imprimir</vt:lpstr>
      <vt:lpstr>'Reg fotográfico ambiental UF2,1'!Títulos_a_imprimir</vt:lpstr>
      <vt:lpstr>'Registro fotográfico OyM'!Títulos_a_imprimir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2020-07-17T00:12:37Z</dcterms:modified>
</cp:coreProperties>
</file>